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510" windowHeight="4440" activeTab="1"/>
  </bookViews>
  <sheets>
    <sheet name="BS" sheetId="1" r:id="rId1"/>
    <sheet name="Notes-31 Jan 02" sheetId="2" r:id="rId2"/>
  </sheets>
  <externalReferences>
    <externalReference r:id="rId5"/>
  </externalReferences>
  <definedNames>
    <definedName name="_xlnm.Print_Area" localSheetId="1">'Notes-31 Jan 02'!$A$1:$I$413</definedName>
  </definedNames>
  <calcPr fullCalcOnLoad="1"/>
</workbook>
</file>

<file path=xl/sharedStrings.xml><?xml version="1.0" encoding="utf-8"?>
<sst xmlns="http://schemas.openxmlformats.org/spreadsheetml/2006/main" count="457" uniqueCount="380">
  <si>
    <t>Goodwill on Consolidation</t>
  </si>
  <si>
    <t>Bonds</t>
  </si>
  <si>
    <t>There is no exceptional item for the quarter under review.</t>
  </si>
  <si>
    <t xml:space="preserve">Total </t>
  </si>
  <si>
    <t xml:space="preserve">Balance </t>
  </si>
  <si>
    <t>Unutilise</t>
  </si>
  <si>
    <t>The details of the first SBB which was implemented during the financial period are as follows:</t>
  </si>
  <si>
    <t xml:space="preserve">transferred to another court of concurrent jurisdiction and the application for striking </t>
  </si>
  <si>
    <t>out TNB's counter claim is fixed for further mention on 3 April 2002.</t>
  </si>
  <si>
    <t>of the corporate exercise as mentioned in item 8.3 above.</t>
  </si>
  <si>
    <t>There is no significant variances noted on the profit forecasts submitted to the Securities Commission in respect</t>
  </si>
  <si>
    <t xml:space="preserve">At the forthcoming Annual General Meeting, the Board will recommend for approval by the </t>
  </si>
  <si>
    <t xml:space="preserve"> (2001 :  3% less 28% tax amounting to RM4,650,480). The dates of books closure and payment  </t>
  </si>
  <si>
    <t>and the absence of group tax relief for tax suffered by certain subsidiary companies.</t>
  </si>
  <si>
    <t xml:space="preserve">tax rate due mainly to certain expenses which are not deductible, tax losses of certain subsidiary companies </t>
  </si>
  <si>
    <t>Share of profit in Associated Company</t>
  </si>
  <si>
    <t>Hotel &amp; recreation</t>
  </si>
  <si>
    <t>Others</t>
  </si>
  <si>
    <t>AS AT 31ST JANUARY 2002</t>
  </si>
  <si>
    <t>financial statements as compared with the last audited financial statements of 31 January 2001 and applicable</t>
  </si>
  <si>
    <t>current financial period.</t>
  </si>
  <si>
    <t>The income tax expense of the Group reflects an effective tax rate which is higher than the statutory</t>
  </si>
  <si>
    <t>During the financial year, the Group has completed its disposal of Mid Point Shopping Centre</t>
  </si>
  <si>
    <t xml:space="preserve">The Company had, on 10 October 2000, obtained its shareholders' approval to establish an </t>
  </si>
  <si>
    <t xml:space="preserve">Employees' Share Option Scheme (ESOS). Having obtained the SC's approval on </t>
  </si>
  <si>
    <t xml:space="preserve">23 August 2000 and all other requisite approvals, the ESOS is ready for implementation with </t>
  </si>
  <si>
    <t>effect from 11 May 2001 to 10 May 2006.</t>
  </si>
  <si>
    <t>Utilisation of proceeds arising from the issuance of RM300 million Al-Bai Bithaman Ajil Islamic Debt Securities ("BaIDS")</t>
  </si>
  <si>
    <t xml:space="preserve">As approved </t>
  </si>
  <si>
    <t>by SC</t>
  </si>
  <si>
    <t>Utilisation</t>
  </si>
  <si>
    <t>RM ' million</t>
  </si>
  <si>
    <t>Redemption of loan</t>
  </si>
  <si>
    <t>Building cost and working capital</t>
  </si>
  <si>
    <t>Balance - unutilised</t>
  </si>
  <si>
    <t>Out of RM87 million, RM6.9 million will be varied to pay contractors and working capital.</t>
  </si>
  <si>
    <t xml:space="preserve"> and shall be utilised in the manner as approved by SC.</t>
  </si>
  <si>
    <t>RM150,000,000 Nominal Value Of 5% Secured Serial Bonds ("Bond")</t>
  </si>
  <si>
    <t>On 9 November 2000, Talam issued RM150,000,000 nominal value of 5% Secured Serial Bonds</t>
  </si>
  <si>
    <t>with 107,650,000 detachable Warrants 2000/2005.</t>
  </si>
  <si>
    <t xml:space="preserve">On 17 January 2001, Maxisegar Sdn Bhd ("Maxisegar") entered into a privatisation agreement </t>
  </si>
  <si>
    <t>with the State Government for the construction and development of University Industri Selangor</t>
  </si>
  <si>
    <t xml:space="preserve">("UNISEL") at Berjuntai Bistari, Kuala Selangor, Selangor Darul Ehsan for a total consideration </t>
  </si>
  <si>
    <t xml:space="preserve">of RM750 million in exchange for the alienation of three (3) pieces of land ("Project Lands") </t>
  </si>
  <si>
    <t>in Selangor Darul Ehsan to Maxisegar.</t>
  </si>
  <si>
    <t xml:space="preserve">Consequently, Maxisegar raised RM600.0 million Al-Bai' Bithaman Ajil Islamic </t>
  </si>
  <si>
    <t>Debts Securities to part finance the development and construction cost of the</t>
  </si>
  <si>
    <t xml:space="preserve"> mixed development of the Project Lands and the development cost of the UNISEL.</t>
  </si>
  <si>
    <t xml:space="preserve">In this connection, Talam has sought the approval of the holders of the Bond to vary the </t>
  </si>
  <si>
    <t>gearing ratio of the Talam Group to exceed 1.5:1 as contained in Clause 11.1(c) of</t>
  </si>
  <si>
    <t xml:space="preserve"> the trust Deed dated 31 October 2000 ("Proposed Variation").</t>
  </si>
  <si>
    <t>The proposed Variation required the approvals of the following:</t>
  </si>
  <si>
    <t xml:space="preserve">i.  Securities Commission ("SC"); which application was submitted on 8 August 2001. </t>
  </si>
  <si>
    <t xml:space="preserve">    SC has approved vide its letter dated 5 September 2001; and</t>
  </si>
  <si>
    <t xml:space="preserve">ii. The Bondholders' approval on the Proposed Variation was obtained at the </t>
  </si>
  <si>
    <t xml:space="preserve">    Bondholders' meeting held on 22 August 2001</t>
  </si>
  <si>
    <t>On 19 September 2001, Talam entered into a First Supplemental Trust Deed with the Trustee</t>
  </si>
  <si>
    <t>pursuant to the Proposed Variation.</t>
  </si>
  <si>
    <t>8.4)</t>
  </si>
  <si>
    <t>107,650,000 Detachable Warrants 2000/2005 of Talam Corporation Berhad ("Warrants")</t>
  </si>
  <si>
    <t xml:space="preserve">In response to the SC press release dated 28 August 2001, Talam had on 3 September 2001 </t>
  </si>
  <si>
    <t>announced that the Deed Poll dated 31 October 2000 contains an express provision for</t>
  </si>
  <si>
    <t>extension of the exercise period of the Warrants.</t>
  </si>
  <si>
    <t>The exercise price of the existing Warrants is RM1.00 and its exercise period is the</t>
  </si>
  <si>
    <t xml:space="preserve">period commencing from the date of issue of the rights to allotment of the Warrants </t>
  </si>
  <si>
    <t>of 9 November 2000 and ending five years later on 9 November 2005.</t>
  </si>
  <si>
    <t xml:space="preserve">     ("Europlus") including the merger of their property related businesses.</t>
  </si>
  <si>
    <t xml:space="preserve">The Foreign Investment Committee has approved the Proposed Merger vide its letter </t>
  </si>
  <si>
    <t>dated 10 September 2001. The said approval is subject to the following:</t>
  </si>
  <si>
    <t>i.</t>
  </si>
  <si>
    <t>That the Company increases its Bumiputera equity content to at least 30% by</t>
  </si>
  <si>
    <t>31 December 2002, and</t>
  </si>
  <si>
    <t>ii.</t>
  </si>
  <si>
    <t>The approval of the Securities Commission for the Proposed Merger</t>
  </si>
  <si>
    <t xml:space="preserve">Proposed Issuance Of RM600 million Al-Bithaman Ajil Islamic Debt Securities ("BaIDS") by a </t>
  </si>
  <si>
    <t>wholly-owned subsidiary, Maxisegar Sdn Bhd</t>
  </si>
  <si>
    <t xml:space="preserve">On 5 September 2001, Talam had announced that Maxisegar Sdn Bhd ("Maxisegar") </t>
  </si>
  <si>
    <t xml:space="preserve">had executed legal document on 3 September 2001 to issue a fully underwritten </t>
  </si>
  <si>
    <t xml:space="preserve">RM600 million BaIDS, which is arranged by Abrar Discounts Berhad to part finance the </t>
  </si>
  <si>
    <t xml:space="preserve">construction of the main campus of University Industry Selangor and the development </t>
  </si>
  <si>
    <t xml:space="preserve">and construction of three (3) pieces of development land alienated by the Selangor State </t>
  </si>
  <si>
    <t>Government to Maxisegar ("UNISEL project Lands") on 17 January 2001.</t>
  </si>
  <si>
    <t>The issuance of the BaIDS are subject to the following approvals:</t>
  </si>
  <si>
    <t>i.   The approval of the SC, which was obtained vide its letter dated 7 September 2001;</t>
  </si>
  <si>
    <t>ii.  The holders of RM150 million nominal value of 5% Secured Serial Bonds of Talam</t>
  </si>
  <si>
    <t xml:space="preserve">     for the proposed variation to the gearing ratio of the Talam Group, which was obtained </t>
  </si>
  <si>
    <t xml:space="preserve">     on 22 August 2001; and</t>
  </si>
  <si>
    <t xml:space="preserve">iii. The holders of Maxisegar's existing RM300 million Al-Bithaman Ajil Islamic Debt Securities </t>
  </si>
  <si>
    <t xml:space="preserve">    for the proposed variation to the gearing ratio of Maxisegar and the exclusion of the</t>
  </si>
  <si>
    <t xml:space="preserve">    UNISEL Project Lands from their existing debenture, which was obtained on 23 August 2001.</t>
  </si>
  <si>
    <t>The BaIDS comprises 3 tranches. The first and second tranche of RM210 million each was</t>
  </si>
  <si>
    <t>issued on 17 October 2001 and 30 November 2001 respectively.</t>
  </si>
  <si>
    <t>Utilisation of proceeds arising from the issuance of RM600 million Al-Bai Bithaman Ajil Islamic Debt Securities ("BaIDS")</t>
  </si>
  <si>
    <t>Project Account</t>
  </si>
  <si>
    <t>Financing of construction cost</t>
  </si>
  <si>
    <t>Finance Charges</t>
  </si>
  <si>
    <t>Debt Service Reserve</t>
  </si>
  <si>
    <t>iii.</t>
  </si>
  <si>
    <t>iv.</t>
  </si>
  <si>
    <t>Administration &amp; Development Cost</t>
  </si>
  <si>
    <t>v.</t>
  </si>
  <si>
    <t>Working Capital</t>
  </si>
  <si>
    <t>Discount portion of BaIDS</t>
  </si>
  <si>
    <t>earn interest and shall be utilised in the manner as approved by SC.</t>
  </si>
  <si>
    <t>Share Buy Back ("SBB")</t>
  </si>
  <si>
    <t>The ESOS has yet to be offered to the employees during the current financial period.</t>
  </si>
  <si>
    <t xml:space="preserve">8.3) </t>
  </si>
  <si>
    <t>The Economic Planning Unit vide its letter dated 29 January 2002 has approved the Proposed Merger.</t>
  </si>
  <si>
    <t>Part of the proceeds arising from the issuance of RM600 million BaIDS were utilised as follows:</t>
  </si>
  <si>
    <t>vi.</t>
  </si>
  <si>
    <t>Building Cost</t>
  </si>
  <si>
    <t>Infrastructure Cost</t>
  </si>
  <si>
    <t xml:space="preserve">On 26 April 2001, Talam has obtained its shareholders' approval to purchase up to 10% of the paid-up </t>
  </si>
  <si>
    <t>The BaIDS has been fully issued via the issuance of the third tranche of RM180 million on 6 February 2002.</t>
  </si>
  <si>
    <t>judgement and had applied for stay of execution pending the appeal. On 3 April 2001, the Court of  Appeal</t>
  </si>
  <si>
    <t>has granted the stay of execution. The appeal to the Court of Appeal is now fixed for hearing on 1 April 2002.</t>
  </si>
  <si>
    <t xml:space="preserve"> items and share of profits / (losses) of Associated companies</t>
  </si>
  <si>
    <t xml:space="preserve">Profit before income tax, minority interest and extraordinary </t>
  </si>
  <si>
    <t>prior year</t>
  </si>
  <si>
    <t xml:space="preserve">Taxation, deferred taxation and/or adjustments of under or over-provision in respect of </t>
  </si>
  <si>
    <t>and Saujana Damansara that were launched during the second half of the year.</t>
  </si>
  <si>
    <t>Overall, profit before taxation was lower than the preceding year due to lower profit margin from billings of Low Cost</t>
  </si>
  <si>
    <t xml:space="preserve">Apartments in Bandar Baru Ampang and Medium Cost Apartments in Danau Putra, which contributed substantially to </t>
  </si>
  <si>
    <t>financial statements.</t>
  </si>
  <si>
    <t xml:space="preserve">Material events subsequent to the period reported on, that have not been reflected in the </t>
  </si>
  <si>
    <t>terrace houses.</t>
  </si>
  <si>
    <t xml:space="preserve">handing over of Phase 1A, 1B and 3A of the Saujana Puchong project comprising of 1,327 units of double storey </t>
  </si>
  <si>
    <t>share capital of the Company.   Subsequently, the Company's shareholders had on 20 June 2001</t>
  </si>
  <si>
    <t>approved the renewal of SBB.</t>
  </si>
  <si>
    <t>Date</t>
  </si>
  <si>
    <t>Number of Share Purchased</t>
  </si>
  <si>
    <t>Highest Price</t>
  </si>
  <si>
    <t>Lowest Price</t>
  </si>
  <si>
    <t>Average Price</t>
  </si>
  <si>
    <t>Total Amount Paid</t>
  </si>
  <si>
    <t>Number of Shares Held as Treasury Shares</t>
  </si>
  <si>
    <t>RM</t>
  </si>
  <si>
    <t>The shares purchased are being held as treasury shares in accordance with the requirement of</t>
  </si>
  <si>
    <t>Section 67A of the Companies Act, 1965.</t>
  </si>
  <si>
    <t>None of the treasury shares were resold or cancelled during the financial period under review.</t>
  </si>
  <si>
    <t xml:space="preserve">Issuance and repayment of debt and equity securities, share buy-backs, share cancellations, </t>
  </si>
  <si>
    <t>shares held as treasury shares and resale of treasury shares</t>
  </si>
  <si>
    <t>There were no issuance and repayment of debt and equity securities in the financial period under review save</t>
  </si>
  <si>
    <t>Islamic financing facilities</t>
  </si>
  <si>
    <t>The RMB141.7 million debt or its equivalent of RM65.0 million is a revolving credit facility granted</t>
  </si>
  <si>
    <t xml:space="preserve">to a subsidiary in The People's Republic of China to part-finance the construction of a hotel. Another </t>
  </si>
  <si>
    <t>provide back to back financing to contractors for the construction the development projects of Talam Group.</t>
  </si>
  <si>
    <t xml:space="preserve">The Group has provided corporate guarantee of RM10.33m to  former subsidiaries for banking facilities. </t>
  </si>
  <si>
    <t xml:space="preserve">By an agreement in writing dated 31 March 1997 made between Silver Concept Sdn. Bhd. </t>
  </si>
  <si>
    <t>("Silver Concept") and Maxisegar Sdn. Bhd. ("Maxisegar"), Silver Concept agreed to sell</t>
  </si>
  <si>
    <t>The unutilised amount of RM144.34 million, are currently placed in short term deposits to</t>
  </si>
  <si>
    <t>Turnover increased by 51% to RM771.7 million compared to RM512.4 million in the preceding quarter while</t>
  </si>
  <si>
    <t>profit before taxation increased by 62% to RM42.6 million compared to RM 26.3 million.</t>
  </si>
  <si>
    <t xml:space="preserve">For the 12 months ended 31 January 2002, the Group achieved a 36% increase in turnover to RM771.6 million but  </t>
  </si>
  <si>
    <t>profit before taxation decline by 18 % to RM42.6 million when compared to the preceding year.</t>
  </si>
  <si>
    <t>and Maxisegar agreed to purchase 1,142.48 acres of land in Mukim Batang Kali and in</t>
  </si>
  <si>
    <t>Mukim Rasa, all in the District of Ulu Selangor ("the said Agreement").</t>
  </si>
  <si>
    <t xml:space="preserve">Pursuant to the said agreement, Maxisegar has paid a total  sum of RM42,071,200 to </t>
  </si>
  <si>
    <t>Silver Concept being 10% deposit and the second installment.</t>
  </si>
  <si>
    <t xml:space="preserve">On 29 December 1997, Maxisegar issued a Writ in the Kuala Lumpur High Court against </t>
  </si>
  <si>
    <t>Silver Concept  claiming the refund of RM42,071,200 paid to Silver Concept on the ground</t>
  </si>
  <si>
    <t>that the said agreement has been frustrated. Silver Concept has filed its defence and counter-claim.</t>
  </si>
  <si>
    <t>Judgement was delivered in favour of Silver Concept. Maxisegar has appealed against the said</t>
  </si>
  <si>
    <t xml:space="preserve">The Directors based on the advice by the Company's legal counsel on the point of law are </t>
  </si>
  <si>
    <t>confident that the Company will succeed in its appeal.</t>
  </si>
  <si>
    <t xml:space="preserve">Maxisegar Sdn Bhd, Talam Industries Sdn Bhd and Noble Rights Sdn Bhd </t>
  </si>
  <si>
    <t>("collectively known as the Plaintiffs") has filed a claim against Tenaga Nasional Berhad ("TNB")</t>
  </si>
  <si>
    <t xml:space="preserve">for an aggregate amount of RM4,065,946.01 with costs and a  declaration that TNB shall pay </t>
  </si>
  <si>
    <t xml:space="preserve">liquidated and ascertained damages which have been paid or to be paid by the Plaintiff's to the </t>
  </si>
  <si>
    <t>purchasers of  the Plaintiff's  development projects. The proceeding has now been</t>
  </si>
  <si>
    <t xml:space="preserve">The higher turnover achieved was contributed by the sales and billings from it's new projects in Bandar Seri Bukit Jalil </t>
  </si>
  <si>
    <t xml:space="preserve">RM41.9 million of the unsecured borrowings is by the Leasing and Trading Division which is used to </t>
  </si>
  <si>
    <t>1,083.3 million</t>
  </si>
  <si>
    <t>The Company and Group have adopted the same accounting policies and methods of computation in its quarterly</t>
  </si>
  <si>
    <t>accounting standards of the Malaysian Accounting Standards Board ("MASB") which became effective during the</t>
  </si>
  <si>
    <t>for a consideration of RM42.8m. The gain arising from the disposal for the Group was RM506,686.</t>
  </si>
  <si>
    <t xml:space="preserve">higher turnover and profit from Bandar Seri Bukit Jalil and Saujana Puchong projects. The fourth quarter saw the completion and </t>
  </si>
  <si>
    <t>Property development</t>
  </si>
  <si>
    <t xml:space="preserve">Explanation on material changes in profit before taxation for quarter reported compared with </t>
  </si>
  <si>
    <t>immediate preceding quarter.</t>
  </si>
  <si>
    <t xml:space="preserve">3rd quarter of </t>
  </si>
  <si>
    <t>Increase /</t>
  </si>
  <si>
    <t>Financial Year</t>
  </si>
  <si>
    <t>(Decrease)</t>
  </si>
  <si>
    <t>2002</t>
  </si>
  <si>
    <t>RM' 000</t>
  </si>
  <si>
    <t>%</t>
  </si>
  <si>
    <t>Profit after taxation attributable to the members of the Company</t>
  </si>
  <si>
    <t>There are no material events subsequent to the period under review.</t>
  </si>
  <si>
    <t xml:space="preserve">With the Government's continuing effort to implement pro-business measures to further stimulate the national </t>
  </si>
  <si>
    <t xml:space="preserve">economy, the Group is optimistic of its future growth and development in the property industry. Under the </t>
  </si>
  <si>
    <t>Notes as at 31 January 2002</t>
  </si>
  <si>
    <t>UNAUDITED BALANCE SHEET</t>
  </si>
  <si>
    <t>AUDITED</t>
  </si>
  <si>
    <t>Bonds due within 12 months</t>
  </si>
  <si>
    <t xml:space="preserve">Less : </t>
  </si>
  <si>
    <t>Treasury Shares</t>
  </si>
  <si>
    <t xml:space="preserve">Bonds </t>
  </si>
  <si>
    <t>Islamic Financing Facilities</t>
  </si>
  <si>
    <t>Net tangible assets per share (RM) based on 215,300,000</t>
  </si>
  <si>
    <t xml:space="preserve">  shares in Share Capital</t>
  </si>
  <si>
    <t>17)</t>
  </si>
  <si>
    <t>Net tangible assets per share (RM) after netting off</t>
  </si>
  <si>
    <t xml:space="preserve">  10,000 Treasury Shares</t>
  </si>
  <si>
    <t>31.01.2002</t>
  </si>
  <si>
    <t>31.01.2001</t>
  </si>
  <si>
    <t xml:space="preserve">4th quarter of </t>
  </si>
  <si>
    <t>Talam Corporation Berhad (1120-H)</t>
  </si>
  <si>
    <t>Current</t>
  </si>
  <si>
    <t>Preceding Year</t>
  </si>
  <si>
    <t>Year</t>
  </si>
  <si>
    <t>Corresponding</t>
  </si>
  <si>
    <t>Quarter</t>
  </si>
  <si>
    <t>Period</t>
  </si>
  <si>
    <t>RM000</t>
  </si>
  <si>
    <t>a)</t>
  </si>
  <si>
    <t>b)</t>
  </si>
  <si>
    <t>c)</t>
  </si>
  <si>
    <t>as at January 2002.</t>
  </si>
  <si>
    <t>d)</t>
  </si>
  <si>
    <t>e)</t>
  </si>
  <si>
    <t>f)</t>
  </si>
  <si>
    <t>Taxation</t>
  </si>
  <si>
    <t>Extraordinary items</t>
  </si>
  <si>
    <t xml:space="preserve">present economic climate and barring unforeseen circumstances, the Directors expect the performance </t>
  </si>
  <si>
    <t>of the Group to improve and remain optimistic in the property sector.</t>
  </si>
  <si>
    <t>The higher profit achieved this quarter as compared to the preceding quarter was contributed substantially by .</t>
  </si>
  <si>
    <t>Phase</t>
  </si>
  <si>
    <t>No of units</t>
  </si>
  <si>
    <t>handed over</t>
  </si>
  <si>
    <t xml:space="preserve">No of units </t>
  </si>
  <si>
    <t>completed</t>
  </si>
  <si>
    <t>1A</t>
  </si>
  <si>
    <t>1B</t>
  </si>
  <si>
    <t>3A</t>
  </si>
  <si>
    <t>As at end</t>
  </si>
  <si>
    <t>As at</t>
  </si>
  <si>
    <t>of current</t>
  </si>
  <si>
    <t>Preceding</t>
  </si>
  <si>
    <t>quarter</t>
  </si>
  <si>
    <t>financial</t>
  </si>
  <si>
    <t>year end</t>
  </si>
  <si>
    <t>1)</t>
  </si>
  <si>
    <t>Fixed Assets</t>
  </si>
  <si>
    <t>2)</t>
  </si>
  <si>
    <t>Land and Development Expenditure</t>
  </si>
  <si>
    <t>3)</t>
  </si>
  <si>
    <t>Investments in Associated Companies</t>
  </si>
  <si>
    <t>4)</t>
  </si>
  <si>
    <t>Long Term Investments</t>
  </si>
  <si>
    <t>5)</t>
  </si>
  <si>
    <t>6)</t>
  </si>
  <si>
    <t>Current Assets</t>
  </si>
  <si>
    <t>Stocks</t>
  </si>
  <si>
    <t>Development properties</t>
  </si>
  <si>
    <t>Trade Debtors</t>
  </si>
  <si>
    <t>Other debtors</t>
  </si>
  <si>
    <t>Deposits with financial institutions</t>
  </si>
  <si>
    <t>Cash and bank balances</t>
  </si>
  <si>
    <t>7)</t>
  </si>
  <si>
    <t>Current Liabilities</t>
  </si>
  <si>
    <t>Short Term Borrowings</t>
  </si>
  <si>
    <t>Trade Creditors</t>
  </si>
  <si>
    <t>Other Creditors</t>
  </si>
  <si>
    <t>Provision for Taxation</t>
  </si>
  <si>
    <t>Proposed Dividend</t>
  </si>
  <si>
    <t>8)</t>
  </si>
  <si>
    <t>9)</t>
  </si>
  <si>
    <t>Shareholders' Funds</t>
  </si>
  <si>
    <t>Share Capital</t>
  </si>
  <si>
    <t>Reserves</t>
  </si>
  <si>
    <t>Share Premium</t>
  </si>
  <si>
    <t>Foreign Exchange Reserve</t>
  </si>
  <si>
    <t>Capital Reserve</t>
  </si>
  <si>
    <t>Retained Profit</t>
  </si>
  <si>
    <t>10)</t>
  </si>
  <si>
    <t>Minority Interests</t>
  </si>
  <si>
    <t>11)</t>
  </si>
  <si>
    <t>Long Term Borrowings</t>
  </si>
  <si>
    <t>12)</t>
  </si>
  <si>
    <t>Deferred Taxation</t>
  </si>
  <si>
    <t>13)</t>
  </si>
  <si>
    <t>Other Long Term Liabilities</t>
  </si>
  <si>
    <t>Accounting policies</t>
  </si>
  <si>
    <t>There is no extraordinary items during this quarter.</t>
  </si>
  <si>
    <t>Over/(under)provision in prior year</t>
  </si>
  <si>
    <t>Purchase or disposal of quoted securities</t>
  </si>
  <si>
    <t>There is no purchase or disposal of quoted securities.</t>
  </si>
  <si>
    <t>Effects of changes in the composition of the company</t>
  </si>
  <si>
    <t>Status of corporate proposals announced</t>
  </si>
  <si>
    <t>Comments about the seasonality or cyclicality of operations.</t>
  </si>
  <si>
    <t>The business operations of the Group is not affected by any seasonality.</t>
  </si>
  <si>
    <t>Group borrowings</t>
  </si>
  <si>
    <t>Secured</t>
  </si>
  <si>
    <t>Unsecured</t>
  </si>
  <si>
    <t>Total</t>
  </si>
  <si>
    <t>Short term borrowings</t>
  </si>
  <si>
    <t>Long term borrowings</t>
  </si>
  <si>
    <t>Currencies of debts</t>
  </si>
  <si>
    <t>In RM</t>
  </si>
  <si>
    <t>In RMB</t>
  </si>
  <si>
    <t>Contingent liabilities</t>
  </si>
  <si>
    <t>14)</t>
  </si>
  <si>
    <t>Details of financial instruments with off balance sheet risk.</t>
  </si>
  <si>
    <t>There is no financial instruments with off balance sheet risk.</t>
  </si>
  <si>
    <t>15)</t>
  </si>
  <si>
    <t xml:space="preserve">Details of pending litigations </t>
  </si>
  <si>
    <t>16)</t>
  </si>
  <si>
    <t>Segmental results</t>
  </si>
  <si>
    <t>Profit</t>
  </si>
  <si>
    <t>Before</t>
  </si>
  <si>
    <t>Assets</t>
  </si>
  <si>
    <t>By activity</t>
  </si>
  <si>
    <t>Employed</t>
  </si>
  <si>
    <t>Leasing</t>
  </si>
  <si>
    <t>Manufacturing</t>
  </si>
  <si>
    <t>Trading</t>
  </si>
  <si>
    <t>Education</t>
  </si>
  <si>
    <t>18)</t>
  </si>
  <si>
    <t>Review of results</t>
  </si>
  <si>
    <t>19)</t>
  </si>
  <si>
    <t>Prospect for current year</t>
  </si>
  <si>
    <t>20)</t>
  </si>
  <si>
    <t>21)</t>
  </si>
  <si>
    <t>Dividends</t>
  </si>
  <si>
    <t xml:space="preserve">In view of the efforts taken by the Government to stimulate the economy which includes the introduction </t>
  </si>
  <si>
    <t xml:space="preserve">of stamp duty waiver for residential properties, this will contribute positively to the growth of the industry. </t>
  </si>
  <si>
    <t>Barring any unforeseen circumstances, the Group should be able to maintain its performance in the coming</t>
  </si>
  <si>
    <t>financial year.</t>
  </si>
  <si>
    <t xml:space="preserve"> </t>
  </si>
  <si>
    <t>Proposed Rationalisation of the Businesses of the Company and Europlus Berhad</t>
  </si>
  <si>
    <t>The approval from the Securities Commission is still pending.</t>
  </si>
  <si>
    <t>The Malaysian International Trade and Industry has approved the Proposed Merger vide its letter</t>
  </si>
  <si>
    <t>dated 20 March 2002. The said approval is subject to the following:</t>
  </si>
  <si>
    <t>At least 70% of the issued and paid up capital of Asian Resinated Felt Sdn Bhd be held by</t>
  </si>
  <si>
    <t xml:space="preserve">Malaysians and at least 30% of the issued and paid up capital of the company be held by </t>
  </si>
  <si>
    <t>Bumiputera investors: and</t>
  </si>
  <si>
    <t>Asian Resinated Felt Sdn Bhd and Kekwa Indah Sdn Bhd meet the equity conditions imposed by their</t>
  </si>
  <si>
    <t>respective Manufacturing Licenses by 1 March 2004.</t>
  </si>
  <si>
    <t>The Manufacturing Licence of Kekwa Indah Sdn Bhd requires that the entire issued and paid up</t>
  </si>
  <si>
    <t>share capital of the company be held by Malaysians with at least 30% held by Bumiputra investors.</t>
  </si>
  <si>
    <t>Asian Resinated Felt Sdn Bhd and Kekwa Sdn Bhd are both subsidiaries of Talam.</t>
  </si>
  <si>
    <t>shareholders payment of a final dividend of  3% (less 28% tax) amounting to RM4,650,480</t>
  </si>
  <si>
    <t>in respect of  3% (less 28% tax) final dividend will be fixed later.</t>
  </si>
  <si>
    <t>Total dividend for current financial year is 3 sen or 2.16 sen (net of 28% tax) per share.</t>
  </si>
  <si>
    <t>turnover and profit for the first half of the year.</t>
  </si>
  <si>
    <t>Status:</t>
  </si>
  <si>
    <t>Profits/(loss) on sales of investments and/or properties for the current financial year to date.</t>
  </si>
  <si>
    <t xml:space="preserve">Current </t>
  </si>
  <si>
    <t xml:space="preserve">Year </t>
  </si>
  <si>
    <t>To date</t>
  </si>
  <si>
    <t>Investment holding</t>
  </si>
  <si>
    <t>Net Current  Assets</t>
  </si>
  <si>
    <t>Amount due from customers for contract works</t>
  </si>
  <si>
    <t>Due from Associated Companies</t>
  </si>
  <si>
    <t>8.2)</t>
  </si>
  <si>
    <t>Variances on profit forecasts and profit guarantee (only applicable to the final quarter)</t>
  </si>
  <si>
    <t xml:space="preserve">The Group is contingently liable up to the principal amount outstanding amounting to RM3.54 million </t>
  </si>
  <si>
    <t>The unutilised amount of RM0.56 million, is currently placed in short term deposits to earn interest</t>
  </si>
  <si>
    <t>for the Share Buy-Back as stated in Note 8.6</t>
  </si>
  <si>
    <t xml:space="preserve">141.7 million </t>
  </si>
  <si>
    <t xml:space="preserve">During the period under review, the Group has struck off the following dormant companies from the </t>
  </si>
  <si>
    <t>Registrar of Companies' register</t>
  </si>
  <si>
    <t>Baiduri Prestasi Sdn Bhd</t>
  </si>
  <si>
    <t>Erat Kejora Sdn Bhd</t>
  </si>
  <si>
    <t>Talam Hotel Management Services Sdn Bhd</t>
  </si>
  <si>
    <t>Talam Larut Management Services Sdn Bhd</t>
  </si>
  <si>
    <t>Companies</t>
  </si>
  <si>
    <t>Effective Interest (%)</t>
  </si>
  <si>
    <t>Proposed establishment of an employees' share option scheme.</t>
  </si>
  <si>
    <t>Sinking funds for bonds</t>
  </si>
  <si>
    <t>Revenue</t>
  </si>
  <si>
    <t>Current Taxation</t>
  </si>
  <si>
    <t>Effective tax rate</t>
  </si>
  <si>
    <t>8.1 )</t>
  </si>
  <si>
    <t>8.3)</t>
  </si>
  <si>
    <t>8.5)</t>
  </si>
  <si>
    <t>8.6)</t>
  </si>
  <si>
    <t xml:space="preserve">17) </t>
  </si>
  <si>
    <t>Exceptional item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</si>
</sst>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m/dd/yy"/>
    <numFmt numFmtId="167" formatCode="0.0000"/>
    <numFmt numFmtId="168" formatCode="0.000"/>
    <numFmt numFmtId="169" formatCode="_(* #,##0.0_);_(* \(#,##0.0\);_(* &quot;-&quot;?_);_(@_)"/>
    <numFmt numFmtId="170" formatCode="0.0000000"/>
    <numFmt numFmtId="171" formatCode="0.000000"/>
    <numFmt numFmtId="172" formatCode="0.00000"/>
    <numFmt numFmtId="173" formatCode="0.0"/>
    <numFmt numFmtId="174" formatCode="_(* #,##0.000_);_(* \(#,##0.000\);_(* &quot;-&quot;??_);_(@_)"/>
    <numFmt numFmtId="175" formatCode="_(* #,##0.0000_);_(* \(#,##0.0000\);_(* &quot;-&quot;??_);_(@_)"/>
    <numFmt numFmtId="176" formatCode="dd\-mmm\-yy"/>
    <numFmt numFmtId="177" formatCode="0.00000000"/>
    <numFmt numFmtId="178" formatCode="0.0%"/>
    <numFmt numFmtId="179" formatCode="_(* #,##0.000_);_(* \(#,##0.000\);_(* &quot;-&quot;???_);_(@_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u val="single"/>
      <sz val="10"/>
      <name val="Times New Roman"/>
      <family val="1"/>
    </font>
    <font>
      <sz val="10"/>
      <color indexed="48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name val="Times New Roman"/>
      <family val="1"/>
    </font>
    <font>
      <u val="singleAccounting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 applyAlignment="1" quotePrefix="1">
      <alignment/>
    </xf>
    <xf numFmtId="43" fontId="4" fillId="0" borderId="0" xfId="15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/>
    </xf>
    <xf numFmtId="43" fontId="4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1" xfId="0" applyFont="1" applyBorder="1" applyAlignment="1">
      <alignment/>
    </xf>
    <xf numFmtId="43" fontId="4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5" fontId="4" fillId="0" borderId="0" xfId="15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65" fontId="4" fillId="0" borderId="6" xfId="15" applyNumberFormat="1" applyFont="1" applyFill="1" applyBorder="1" applyAlignment="1">
      <alignment/>
    </xf>
    <xf numFmtId="165" fontId="4" fillId="0" borderId="0" xfId="15" applyNumberFormat="1" applyFont="1" applyFill="1" applyBorder="1" applyAlignment="1">
      <alignment/>
    </xf>
    <xf numFmtId="165" fontId="4" fillId="0" borderId="7" xfId="15" applyNumberFormat="1" applyFont="1" applyFill="1" applyBorder="1" applyAlignment="1">
      <alignment/>
    </xf>
    <xf numFmtId="165" fontId="4" fillId="0" borderId="1" xfId="15" applyNumberFormat="1" applyFont="1" applyFill="1" applyBorder="1" applyAlignment="1">
      <alignment/>
    </xf>
    <xf numFmtId="43" fontId="3" fillId="0" borderId="0" xfId="15" applyNumberFormat="1" applyFont="1" applyFill="1" applyBorder="1" applyAlignment="1">
      <alignment/>
    </xf>
    <xf numFmtId="175" fontId="4" fillId="0" borderId="8" xfId="15" applyNumberFormat="1" applyFont="1" applyFill="1" applyBorder="1" applyAlignment="1">
      <alignment/>
    </xf>
    <xf numFmtId="43" fontId="4" fillId="0" borderId="8" xfId="15" applyFont="1" applyFill="1" applyBorder="1" applyAlignment="1">
      <alignment/>
    </xf>
    <xf numFmtId="43" fontId="4" fillId="0" borderId="0" xfId="15" applyFont="1" applyFill="1" applyAlignment="1">
      <alignment/>
    </xf>
    <xf numFmtId="43" fontId="3" fillId="0" borderId="0" xfId="15" applyNumberFormat="1" applyFont="1" applyAlignment="1">
      <alignment horizontal="center"/>
    </xf>
    <xf numFmtId="15" fontId="3" fillId="0" borderId="1" xfId="15" applyNumberFormat="1" applyFont="1" applyBorder="1" applyAlignment="1">
      <alignment horizontal="center"/>
    </xf>
    <xf numFmtId="43" fontId="3" fillId="0" borderId="1" xfId="15" applyNumberFormat="1" applyFont="1" applyBorder="1" applyAlignment="1">
      <alignment horizontal="center"/>
    </xf>
    <xf numFmtId="15" fontId="3" fillId="0" borderId="1" xfId="0" applyNumberFormat="1" applyFont="1" applyBorder="1" applyAlignment="1">
      <alignment horizontal="center"/>
    </xf>
    <xf numFmtId="15" fontId="3" fillId="0" borderId="0" xfId="0" applyNumberFormat="1" applyFont="1" applyBorder="1" applyAlignment="1">
      <alignment horizontal="center"/>
    </xf>
    <xf numFmtId="165" fontId="4" fillId="0" borderId="0" xfId="15" applyNumberFormat="1" applyFont="1" applyFill="1" applyAlignment="1">
      <alignment horizontal="center"/>
    </xf>
    <xf numFmtId="165" fontId="4" fillId="0" borderId="9" xfId="15" applyNumberFormat="1" applyFont="1" applyFill="1" applyBorder="1" applyAlignment="1">
      <alignment horizontal="center"/>
    </xf>
    <xf numFmtId="165" fontId="4" fillId="0" borderId="0" xfId="15" applyNumberFormat="1" applyFont="1" applyFill="1" applyBorder="1" applyAlignment="1">
      <alignment horizontal="center"/>
    </xf>
    <xf numFmtId="9" fontId="4" fillId="0" borderId="0" xfId="21" applyFont="1" applyFill="1" applyAlignment="1">
      <alignment horizontal="right"/>
    </xf>
    <xf numFmtId="165" fontId="4" fillId="0" borderId="0" xfId="15" applyNumberFormat="1" applyFont="1" applyAlignment="1">
      <alignment horizontal="center"/>
    </xf>
    <xf numFmtId="9" fontId="4" fillId="0" borderId="0" xfId="21" applyFont="1" applyAlignment="1">
      <alignment horizontal="center"/>
    </xf>
    <xf numFmtId="43" fontId="4" fillId="0" borderId="0" xfId="15" applyNumberFormat="1" applyFont="1" applyAlignment="1">
      <alignment horizontal="center"/>
    </xf>
    <xf numFmtId="0" fontId="5" fillId="0" borderId="0" xfId="0" applyFont="1" applyAlignment="1" quotePrefix="1">
      <alignment/>
    </xf>
    <xf numFmtId="43" fontId="4" fillId="0" borderId="1" xfId="15" applyNumberFormat="1" applyFont="1" applyBorder="1" applyAlignment="1">
      <alignment/>
    </xf>
    <xf numFmtId="0" fontId="7" fillId="0" borderId="0" xfId="0" applyFont="1" applyAlignment="1">
      <alignment/>
    </xf>
    <xf numFmtId="43" fontId="7" fillId="0" borderId="0" xfId="15" applyNumberFormat="1" applyFont="1" applyAlignment="1">
      <alignment horizontal="center"/>
    </xf>
    <xf numFmtId="43" fontId="4" fillId="0" borderId="0" xfId="15" applyNumberFormat="1" applyFont="1" applyBorder="1" applyAlignment="1">
      <alignment horizontal="center"/>
    </xf>
    <xf numFmtId="43" fontId="4" fillId="0" borderId="0" xfId="15" applyFont="1" applyAlignment="1">
      <alignment/>
    </xf>
    <xf numFmtId="43" fontId="4" fillId="0" borderId="9" xfId="15" applyNumberFormat="1" applyFont="1" applyBorder="1" applyAlignment="1">
      <alignment/>
    </xf>
    <xf numFmtId="0" fontId="4" fillId="2" borderId="0" xfId="0" applyFont="1" applyFill="1" applyAlignment="1">
      <alignment/>
    </xf>
    <xf numFmtId="0" fontId="8" fillId="0" borderId="0" xfId="0" applyFont="1" applyAlignment="1">
      <alignment/>
    </xf>
    <xf numFmtId="43" fontId="8" fillId="0" borderId="0" xfId="15" applyNumberFormat="1" applyFont="1" applyAlignment="1">
      <alignment/>
    </xf>
    <xf numFmtId="38" fontId="8" fillId="0" borderId="0" xfId="0" applyNumberFormat="1" applyFont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43" fontId="3" fillId="0" borderId="10" xfId="15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165" fontId="3" fillId="0" borderId="12" xfId="15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3" fontId="3" fillId="0" borderId="12" xfId="15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2" xfId="15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2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12" xfId="15" applyFont="1" applyBorder="1" applyAlignment="1">
      <alignment horizontal="center"/>
    </xf>
    <xf numFmtId="0" fontId="9" fillId="0" borderId="0" xfId="0" applyFont="1" applyFill="1" applyAlignment="1">
      <alignment/>
    </xf>
    <xf numFmtId="43" fontId="4" fillId="0" borderId="0" xfId="15" applyNumberFormat="1" applyFont="1" applyFill="1" applyAlignment="1">
      <alignment/>
    </xf>
    <xf numFmtId="43" fontId="9" fillId="0" borderId="0" xfId="15" applyNumberFormat="1" applyFont="1" applyAlignment="1">
      <alignment horizontal="center"/>
    </xf>
    <xf numFmtId="43" fontId="4" fillId="0" borderId="0" xfId="15" applyNumberFormat="1" applyFont="1" applyFill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 quotePrefix="1">
      <alignment horizontal="center"/>
    </xf>
    <xf numFmtId="0" fontId="5" fillId="0" borderId="5" xfId="0" applyFont="1" applyBorder="1" applyAlignment="1">
      <alignment/>
    </xf>
    <xf numFmtId="0" fontId="4" fillId="0" borderId="14" xfId="0" applyFont="1" applyBorder="1" applyAlignment="1">
      <alignment/>
    </xf>
    <xf numFmtId="165" fontId="4" fillId="0" borderId="14" xfId="15" applyNumberFormat="1" applyFont="1" applyBorder="1" applyAlignment="1">
      <alignment/>
    </xf>
    <xf numFmtId="9" fontId="4" fillId="0" borderId="14" xfId="21" applyFont="1" applyBorder="1" applyAlignment="1">
      <alignment/>
    </xf>
    <xf numFmtId="165" fontId="4" fillId="0" borderId="12" xfId="15" applyNumberFormat="1" applyFont="1" applyBorder="1" applyAlignment="1">
      <alignment/>
    </xf>
    <xf numFmtId="9" fontId="4" fillId="0" borderId="12" xfId="21" applyFont="1" applyBorder="1" applyAlignment="1">
      <alignment/>
    </xf>
    <xf numFmtId="178" fontId="4" fillId="0" borderId="14" xfId="21" applyNumberFormat="1" applyFont="1" applyBorder="1" applyAlignment="1">
      <alignment/>
    </xf>
    <xf numFmtId="43" fontId="4" fillId="0" borderId="15" xfId="15" applyNumberFormat="1" applyFont="1" applyBorder="1" applyAlignment="1">
      <alignment/>
    </xf>
    <xf numFmtId="43" fontId="4" fillId="0" borderId="4" xfId="15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9" fontId="11" fillId="0" borderId="0" xfId="21" applyFont="1" applyFill="1" applyAlignment="1">
      <alignment horizontal="right"/>
    </xf>
    <xf numFmtId="9" fontId="4" fillId="0" borderId="0" xfId="21" applyFont="1" applyAlignment="1">
      <alignment/>
    </xf>
    <xf numFmtId="43" fontId="12" fillId="0" borderId="0" xfId="15" applyNumberFormat="1" applyFont="1" applyAlignment="1">
      <alignment/>
    </xf>
    <xf numFmtId="43" fontId="4" fillId="0" borderId="1" xfId="0" applyNumberFormat="1" applyFont="1" applyBorder="1" applyAlignment="1">
      <alignment/>
    </xf>
    <xf numFmtId="43" fontId="4" fillId="0" borderId="1" xfId="15" applyFont="1" applyFill="1" applyBorder="1" applyAlignment="1">
      <alignment/>
    </xf>
    <xf numFmtId="43" fontId="4" fillId="0" borderId="9" xfId="15" applyFont="1" applyFill="1" applyBorder="1" applyAlignment="1">
      <alignment/>
    </xf>
    <xf numFmtId="43" fontId="4" fillId="0" borderId="0" xfId="15" applyNumberFormat="1" applyFont="1" applyFill="1" applyBorder="1" applyAlignment="1">
      <alignment/>
    </xf>
    <xf numFmtId="43" fontId="4" fillId="0" borderId="0" xfId="0" applyNumberFormat="1" applyFont="1" applyFill="1" applyAlignment="1">
      <alignment/>
    </xf>
    <xf numFmtId="43" fontId="4" fillId="0" borderId="1" xfId="15" applyNumberFormat="1" applyFont="1" applyFill="1" applyBorder="1" applyAlignment="1">
      <alignment/>
    </xf>
    <xf numFmtId="43" fontId="4" fillId="0" borderId="1" xfId="0" applyNumberFormat="1" applyFont="1" applyFill="1" applyBorder="1" applyAlignment="1">
      <alignment/>
    </xf>
    <xf numFmtId="165" fontId="4" fillId="0" borderId="9" xfId="15" applyNumberFormat="1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165" fontId="4" fillId="0" borderId="9" xfId="15" applyNumberFormat="1" applyFont="1" applyFill="1" applyBorder="1" applyAlignment="1">
      <alignment/>
    </xf>
    <xf numFmtId="165" fontId="4" fillId="0" borderId="0" xfId="15" applyNumberFormat="1" applyFont="1" applyFill="1" applyAlignment="1">
      <alignment horizontal="left"/>
    </xf>
    <xf numFmtId="43" fontId="12" fillId="0" borderId="0" xfId="15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43" fontId="4" fillId="0" borderId="0" xfId="15" applyNumberFormat="1" applyFont="1" applyAlignment="1">
      <alignment horizontal="left"/>
    </xf>
    <xf numFmtId="0" fontId="3" fillId="0" borderId="10" xfId="0" applyFont="1" applyBorder="1" applyAlignment="1">
      <alignment horizontal="center" vertical="top" wrapText="1"/>
    </xf>
    <xf numFmtId="15" fontId="3" fillId="0" borderId="12" xfId="0" applyNumberFormat="1" applyFont="1" applyBorder="1" applyAlignment="1">
      <alignment horizontal="center"/>
    </xf>
    <xf numFmtId="15" fontId="4" fillId="0" borderId="12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ld%20Data\KLSE%20Quarterly\Year%20end%202002\Qr-Oct2001~D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ms tsj"/>
      <sheetName val="Income"/>
      <sheetName val="BS"/>
      <sheetName val="Income-workings"/>
      <sheetName val="Notes"/>
      <sheetName val="Notes-Oct 2001"/>
      <sheetName val="bond utilisation"/>
      <sheetName val="Other creditor"/>
      <sheetName val="Depreciation"/>
      <sheetName val="interest income"/>
      <sheetName val="Sheet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0"/>
  <sheetViews>
    <sheetView workbookViewId="0" topLeftCell="A1">
      <selection activeCell="D7" sqref="D7"/>
    </sheetView>
  </sheetViews>
  <sheetFormatPr defaultColWidth="9.140625" defaultRowHeight="12.75"/>
  <cols>
    <col min="1" max="1" width="3.8515625" style="23" customWidth="1"/>
    <col min="2" max="2" width="5.8515625" style="23" customWidth="1"/>
    <col min="3" max="3" width="9.140625" style="23" customWidth="1"/>
    <col min="4" max="4" width="10.57421875" style="23" customWidth="1"/>
    <col min="5" max="5" width="21.421875" style="23" customWidth="1"/>
    <col min="6" max="6" width="14.421875" style="23" customWidth="1"/>
    <col min="7" max="7" width="14.8515625" style="23" customWidth="1"/>
    <col min="8" max="8" width="10.28125" style="23" bestFit="1" customWidth="1"/>
    <col min="9" max="16384" width="9.140625" style="23" customWidth="1"/>
  </cols>
  <sheetData>
    <row r="1" spans="1:7" ht="12.75">
      <c r="A1" s="9" t="s">
        <v>207</v>
      </c>
      <c r="G1" s="9"/>
    </row>
    <row r="3" spans="1:8" ht="12.75">
      <c r="A3" s="9" t="s">
        <v>192</v>
      </c>
      <c r="B3" s="9"/>
      <c r="C3" s="9"/>
      <c r="D3" s="9"/>
      <c r="E3" s="9"/>
      <c r="F3" s="9"/>
      <c r="G3" s="9"/>
      <c r="H3" s="9"/>
    </row>
    <row r="4" spans="1:8" ht="12.75">
      <c r="A4" s="9" t="s">
        <v>18</v>
      </c>
      <c r="B4" s="9"/>
      <c r="C4" s="9"/>
      <c r="D4" s="9"/>
      <c r="E4" s="9"/>
      <c r="F4" s="9"/>
      <c r="G4" s="24" t="s">
        <v>193</v>
      </c>
      <c r="H4" s="9"/>
    </row>
    <row r="5" spans="1:8" ht="12.75">
      <c r="A5" s="9"/>
      <c r="B5" s="9"/>
      <c r="C5" s="9"/>
      <c r="D5" s="9"/>
      <c r="E5" s="9"/>
      <c r="F5" s="24" t="s">
        <v>235</v>
      </c>
      <c r="G5" s="24" t="s">
        <v>236</v>
      </c>
      <c r="H5" s="9"/>
    </row>
    <row r="6" spans="1:8" ht="12.75">
      <c r="A6" s="9"/>
      <c r="B6" s="9"/>
      <c r="C6" s="9"/>
      <c r="D6" s="9"/>
      <c r="E6" s="9"/>
      <c r="F6" s="24" t="s">
        <v>237</v>
      </c>
      <c r="G6" s="24" t="s">
        <v>238</v>
      </c>
      <c r="H6" s="9"/>
    </row>
    <row r="7" spans="1:8" ht="12.75">
      <c r="A7" s="9"/>
      <c r="B7" s="9"/>
      <c r="C7" s="9"/>
      <c r="D7" s="9"/>
      <c r="E7" s="9"/>
      <c r="F7" s="24" t="s">
        <v>239</v>
      </c>
      <c r="G7" s="24" t="s">
        <v>240</v>
      </c>
      <c r="H7" s="9"/>
    </row>
    <row r="8" spans="1:8" ht="12.75">
      <c r="A8" s="24"/>
      <c r="B8" s="9"/>
      <c r="C8" s="9"/>
      <c r="D8" s="9"/>
      <c r="E8" s="9"/>
      <c r="F8" s="24"/>
      <c r="G8" s="24" t="s">
        <v>241</v>
      </c>
      <c r="H8" s="9"/>
    </row>
    <row r="9" spans="1:8" ht="12.75">
      <c r="A9" s="24"/>
      <c r="B9" s="9"/>
      <c r="C9" s="9"/>
      <c r="D9" s="9"/>
      <c r="E9" s="9"/>
      <c r="F9" s="25" t="s">
        <v>204</v>
      </c>
      <c r="G9" s="25" t="s">
        <v>205</v>
      </c>
      <c r="H9" s="9"/>
    </row>
    <row r="10" spans="1:8" ht="12.75">
      <c r="A10" s="24"/>
      <c r="B10" s="9"/>
      <c r="C10" s="9"/>
      <c r="D10" s="9"/>
      <c r="E10" s="9"/>
      <c r="F10" s="24" t="s">
        <v>214</v>
      </c>
      <c r="G10" s="24" t="s">
        <v>214</v>
      </c>
      <c r="H10" s="9"/>
    </row>
    <row r="11" ht="12.75">
      <c r="A11" s="26"/>
    </row>
    <row r="12" spans="1:7" ht="12.75">
      <c r="A12" s="26" t="s">
        <v>242</v>
      </c>
      <c r="B12" s="23" t="s">
        <v>243</v>
      </c>
      <c r="F12" s="27">
        <v>202462.493</v>
      </c>
      <c r="G12" s="27">
        <v>209022</v>
      </c>
    </row>
    <row r="13" spans="1:7" ht="12.75">
      <c r="A13" s="26" t="s">
        <v>244</v>
      </c>
      <c r="B13" s="23" t="s">
        <v>245</v>
      </c>
      <c r="F13" s="27">
        <f>177530.705+8602.201</f>
        <v>186132.906</v>
      </c>
      <c r="G13" s="27">
        <v>175620</v>
      </c>
    </row>
    <row r="14" spans="1:7" ht="12.75">
      <c r="A14" s="26" t="s">
        <v>246</v>
      </c>
      <c r="B14" s="23" t="s">
        <v>247</v>
      </c>
      <c r="F14" s="27">
        <v>37293.992</v>
      </c>
      <c r="G14" s="27">
        <v>35198</v>
      </c>
    </row>
    <row r="15" spans="1:7" ht="12.75">
      <c r="A15" s="26" t="s">
        <v>248</v>
      </c>
      <c r="B15" s="23" t="s">
        <v>249</v>
      </c>
      <c r="F15" s="27">
        <f>254731.836+332.433</f>
        <v>255064.269</v>
      </c>
      <c r="G15" s="27">
        <f>292929+332</f>
        <v>293261</v>
      </c>
    </row>
    <row r="16" spans="1:7" ht="12.75">
      <c r="A16" s="26" t="s">
        <v>250</v>
      </c>
      <c r="B16" s="23" t="s">
        <v>0</v>
      </c>
      <c r="F16" s="27">
        <f>8462.821-1482.152</f>
        <v>6980.669</v>
      </c>
      <c r="G16" s="27">
        <v>7587</v>
      </c>
    </row>
    <row r="17" spans="1:7" ht="12.75">
      <c r="A17" s="26"/>
      <c r="E17" s="28"/>
      <c r="F17" s="27"/>
      <c r="G17" s="27"/>
    </row>
    <row r="18" spans="1:7" ht="12.75">
      <c r="A18" s="26" t="s">
        <v>251</v>
      </c>
      <c r="B18" s="29" t="s">
        <v>252</v>
      </c>
      <c r="F18" s="27"/>
      <c r="G18" s="27"/>
    </row>
    <row r="19" spans="1:7" ht="12.75">
      <c r="A19" s="26"/>
      <c r="B19" s="29"/>
      <c r="C19" s="23" t="s">
        <v>354</v>
      </c>
      <c r="F19" s="27">
        <f>15325.87-3477.704</f>
        <v>11848.166000000001</v>
      </c>
      <c r="G19" s="27">
        <v>11855</v>
      </c>
    </row>
    <row r="20" spans="1:7" ht="12.75">
      <c r="A20" s="26"/>
      <c r="C20" s="23" t="s">
        <v>253</v>
      </c>
      <c r="F20" s="27">
        <v>32539.332</v>
      </c>
      <c r="G20" s="27">
        <v>27529</v>
      </c>
    </row>
    <row r="21" spans="1:7" ht="12.75">
      <c r="A21" s="26"/>
      <c r="C21" s="23" t="s">
        <v>254</v>
      </c>
      <c r="F21" s="27">
        <f>691349.578+6605.192</f>
        <v>697954.77</v>
      </c>
      <c r="G21" s="27">
        <v>486074</v>
      </c>
    </row>
    <row r="22" spans="1:7" ht="12.75">
      <c r="A22" s="26"/>
      <c r="C22" s="23" t="s">
        <v>353</v>
      </c>
      <c r="F22" s="27">
        <v>322.948</v>
      </c>
      <c r="G22" s="27">
        <v>323</v>
      </c>
    </row>
    <row r="23" spans="1:7" ht="12.75">
      <c r="A23" s="26"/>
      <c r="C23" s="23" t="s">
        <v>255</v>
      </c>
      <c r="F23" s="27">
        <v>257018.476</v>
      </c>
      <c r="G23" s="27">
        <v>179459</v>
      </c>
    </row>
    <row r="24" spans="1:7" ht="12.75">
      <c r="A24" s="26"/>
      <c r="C24" s="23" t="s">
        <v>256</v>
      </c>
      <c r="F24" s="27">
        <f>146191.534-8.97931</f>
        <v>146182.55469000002</v>
      </c>
      <c r="G24" s="27">
        <v>113639</v>
      </c>
    </row>
    <row r="25" spans="1:7" ht="12.75" hidden="1">
      <c r="A25" s="26"/>
      <c r="C25" s="23" t="s">
        <v>370</v>
      </c>
      <c r="F25" s="27"/>
      <c r="G25" s="27">
        <f>5356-5356</f>
        <v>0</v>
      </c>
    </row>
    <row r="26" spans="1:7" ht="12.75">
      <c r="A26" s="26"/>
      <c r="C26" s="23" t="s">
        <v>257</v>
      </c>
      <c r="F26" s="27">
        <f>284250.738+50655.352</f>
        <v>334906.09</v>
      </c>
      <c r="G26" s="27">
        <v>9489</v>
      </c>
    </row>
    <row r="27" spans="1:7" ht="12.75">
      <c r="A27" s="26"/>
      <c r="C27" s="23" t="s">
        <v>258</v>
      </c>
      <c r="F27" s="27">
        <v>168921.305</v>
      </c>
      <c r="G27" s="27">
        <v>27935</v>
      </c>
    </row>
    <row r="28" spans="1:9" ht="12.75">
      <c r="A28" s="26"/>
      <c r="E28" s="28"/>
      <c r="F28" s="30">
        <f>SUM(F19:F27)</f>
        <v>1649693.64169</v>
      </c>
      <c r="G28" s="30">
        <f>SUM(G19:G27)</f>
        <v>856303</v>
      </c>
      <c r="H28" s="28"/>
      <c r="I28" s="28"/>
    </row>
    <row r="29" spans="1:7" ht="12.75">
      <c r="A29" s="26"/>
      <c r="F29" s="27"/>
      <c r="G29" s="27"/>
    </row>
    <row r="30" spans="1:7" ht="12.75">
      <c r="A30" s="26" t="s">
        <v>259</v>
      </c>
      <c r="B30" s="29" t="s">
        <v>260</v>
      </c>
      <c r="F30" s="27"/>
      <c r="G30" s="27"/>
    </row>
    <row r="31" spans="1:7" ht="12.75">
      <c r="A31" s="26"/>
      <c r="C31" s="23" t="s">
        <v>261</v>
      </c>
      <c r="F31" s="27">
        <f>34419.585+23372.082+120944.125+8703.136+2301.748+15000+24185.379</f>
        <v>228926.055</v>
      </c>
      <c r="G31" s="27">
        <v>272914</v>
      </c>
    </row>
    <row r="32" spans="1:7" ht="12.75" hidden="1">
      <c r="A32" s="26"/>
      <c r="C32" s="23" t="s">
        <v>194</v>
      </c>
      <c r="F32" s="27">
        <v>0</v>
      </c>
      <c r="G32" s="27">
        <v>0</v>
      </c>
    </row>
    <row r="33" spans="1:7" ht="12.75">
      <c r="A33" s="26"/>
      <c r="C33" s="23" t="s">
        <v>262</v>
      </c>
      <c r="F33" s="27">
        <f>194880.355+84625.208</f>
        <v>279505.563</v>
      </c>
      <c r="G33" s="27">
        <v>222818</v>
      </c>
    </row>
    <row r="34" spans="1:7" ht="12.75">
      <c r="A34" s="26"/>
      <c r="C34" s="23" t="s">
        <v>263</v>
      </c>
      <c r="F34" s="27">
        <f>204044.609-6861.448</f>
        <v>197183.161</v>
      </c>
      <c r="G34" s="27">
        <v>139464</v>
      </c>
    </row>
    <row r="35" spans="1:7" ht="12.75">
      <c r="A35" s="26"/>
      <c r="C35" s="23" t="s">
        <v>264</v>
      </c>
      <c r="F35" s="27">
        <v>68480.482</v>
      </c>
      <c r="G35" s="27">
        <v>81091</v>
      </c>
    </row>
    <row r="36" spans="1:7" ht="12.75">
      <c r="A36" s="26"/>
      <c r="C36" s="23" t="s">
        <v>265</v>
      </c>
      <c r="F36" s="27">
        <v>4650.48</v>
      </c>
      <c r="G36" s="27">
        <v>4650</v>
      </c>
    </row>
    <row r="37" spans="1:7" ht="12.75">
      <c r="A37" s="26"/>
      <c r="F37" s="30">
        <f>SUM(F31:F36)</f>
        <v>778745.7409999999</v>
      </c>
      <c r="G37" s="30">
        <f>SUM(G31:G36)</f>
        <v>720937</v>
      </c>
    </row>
    <row r="38" spans="1:7" ht="12.75">
      <c r="A38" s="26"/>
      <c r="F38" s="31"/>
      <c r="G38" s="31"/>
    </row>
    <row r="39" spans="1:7" ht="12.75">
      <c r="A39" s="26" t="s">
        <v>266</v>
      </c>
      <c r="B39" s="9" t="s">
        <v>352</v>
      </c>
      <c r="C39" s="9"/>
      <c r="D39" s="9"/>
      <c r="F39" s="27">
        <f>F28-F37</f>
        <v>870947.90069</v>
      </c>
      <c r="G39" s="27">
        <f>G28-G37</f>
        <v>135366</v>
      </c>
    </row>
    <row r="40" spans="1:7" ht="13.5" thickBot="1">
      <c r="A40" s="26"/>
      <c r="F40" s="32">
        <f>SUM(F12:F16)+F39</f>
        <v>1558882.22969</v>
      </c>
      <c r="G40" s="32">
        <f>SUM(G12:G16)+G39</f>
        <v>856054</v>
      </c>
    </row>
    <row r="41" spans="1:7" ht="12.75">
      <c r="A41" s="26"/>
      <c r="F41" s="27"/>
      <c r="G41" s="27"/>
    </row>
    <row r="42" spans="1:7" ht="12.75">
      <c r="A42" s="26"/>
      <c r="F42" s="27"/>
      <c r="G42" s="27"/>
    </row>
    <row r="43" spans="1:7" ht="12.75">
      <c r="A43" s="26" t="s">
        <v>267</v>
      </c>
      <c r="B43" s="29" t="s">
        <v>268</v>
      </c>
      <c r="F43" s="27"/>
      <c r="G43" s="27"/>
    </row>
    <row r="44" spans="1:7" ht="12.75">
      <c r="A44" s="26"/>
      <c r="F44" s="27"/>
      <c r="G44" s="27"/>
    </row>
    <row r="45" spans="1:7" ht="12.75">
      <c r="A45" s="26"/>
      <c r="B45" s="23" t="s">
        <v>269</v>
      </c>
      <c r="F45" s="27">
        <v>215300</v>
      </c>
      <c r="G45" s="27">
        <v>215300</v>
      </c>
    </row>
    <row r="46" spans="1:7" ht="12.75">
      <c r="A46" s="26"/>
      <c r="B46" s="23" t="s">
        <v>270</v>
      </c>
      <c r="F46" s="27"/>
      <c r="G46" s="27"/>
    </row>
    <row r="47" spans="1:7" ht="12.75">
      <c r="A47" s="26"/>
      <c r="C47" s="23" t="s">
        <v>271</v>
      </c>
      <c r="F47" s="27">
        <v>158399.529</v>
      </c>
      <c r="G47" s="27">
        <v>158400</v>
      </c>
    </row>
    <row r="48" spans="1:7" ht="12.75">
      <c r="A48" s="26"/>
      <c r="C48" s="23" t="s">
        <v>272</v>
      </c>
      <c r="F48" s="27">
        <v>11789.153</v>
      </c>
      <c r="G48" s="27">
        <v>11817</v>
      </c>
    </row>
    <row r="49" spans="1:7" ht="12.75">
      <c r="A49" s="26"/>
      <c r="C49" s="23" t="s">
        <v>273</v>
      </c>
      <c r="F49" s="27">
        <v>11901.439</v>
      </c>
      <c r="G49" s="27">
        <v>11901</v>
      </c>
    </row>
    <row r="50" spans="1:7" ht="12.75">
      <c r="A50" s="26"/>
      <c r="C50" s="23" t="s">
        <v>274</v>
      </c>
      <c r="E50" s="28"/>
      <c r="F50" s="33">
        <f>143110.69+4650.48-4650.48</f>
        <v>143110.69</v>
      </c>
      <c r="G50" s="33">
        <v>122079</v>
      </c>
    </row>
    <row r="51" spans="1:7" ht="12.75">
      <c r="A51" s="26"/>
      <c r="E51" s="28"/>
      <c r="F51" s="27">
        <f>SUM(F45:F50)</f>
        <v>540500.811</v>
      </c>
      <c r="G51" s="27">
        <f>SUM(G45:G50)</f>
        <v>519497</v>
      </c>
    </row>
    <row r="52" spans="1:7" ht="12.75">
      <c r="A52" s="26"/>
      <c r="B52" s="23" t="s">
        <v>195</v>
      </c>
      <c r="C52" s="23" t="s">
        <v>196</v>
      </c>
      <c r="E52" s="28"/>
      <c r="F52" s="33">
        <v>-8.97931</v>
      </c>
      <c r="G52" s="33">
        <v>0</v>
      </c>
    </row>
    <row r="53" spans="1:7" ht="12.75">
      <c r="A53" s="26"/>
      <c r="B53" s="23" t="s">
        <v>268</v>
      </c>
      <c r="E53" s="28"/>
      <c r="F53" s="27">
        <f>SUM(F51:F52)</f>
        <v>540491.83169</v>
      </c>
      <c r="G53" s="27">
        <f>SUM(G51:G52)</f>
        <v>519497</v>
      </c>
    </row>
    <row r="54" spans="1:7" ht="12.75">
      <c r="A54" s="26"/>
      <c r="E54" s="28"/>
      <c r="F54" s="27"/>
      <c r="G54" s="27"/>
    </row>
    <row r="55" spans="1:7" ht="12.75">
      <c r="A55" s="26"/>
      <c r="F55" s="27"/>
      <c r="G55" s="27"/>
    </row>
    <row r="56" spans="1:7" ht="12.75">
      <c r="A56" s="26" t="s">
        <v>275</v>
      </c>
      <c r="B56" s="23" t="s">
        <v>276</v>
      </c>
      <c r="F56" s="27">
        <v>33223.685</v>
      </c>
      <c r="G56" s="27">
        <v>35937</v>
      </c>
    </row>
    <row r="57" spans="1:7" ht="12.75">
      <c r="A57" s="26" t="s">
        <v>277</v>
      </c>
      <c r="B57" s="23" t="s">
        <v>278</v>
      </c>
      <c r="F57" s="27">
        <f>42066.453+4686.059+2687.234</f>
        <v>49439.746</v>
      </c>
      <c r="G57" s="27">
        <v>86013</v>
      </c>
    </row>
    <row r="58" spans="1:7" ht="12.75">
      <c r="A58" s="26" t="s">
        <v>279</v>
      </c>
      <c r="B58" s="23" t="s">
        <v>197</v>
      </c>
      <c r="F58" s="27">
        <v>150000</v>
      </c>
      <c r="G58" s="27">
        <v>150000</v>
      </c>
    </row>
    <row r="59" spans="1:7" ht="12.75">
      <c r="A59" s="26" t="s">
        <v>281</v>
      </c>
      <c r="B59" s="23" t="s">
        <v>198</v>
      </c>
      <c r="E59" s="28"/>
      <c r="F59" s="27">
        <v>720000</v>
      </c>
      <c r="G59" s="27">
        <v>0</v>
      </c>
    </row>
    <row r="60" spans="1:7" ht="12.75">
      <c r="A60" s="26" t="s">
        <v>302</v>
      </c>
      <c r="B60" s="23" t="s">
        <v>280</v>
      </c>
      <c r="F60" s="27">
        <v>3567.648</v>
      </c>
      <c r="G60" s="27">
        <v>2348</v>
      </c>
    </row>
    <row r="61" spans="1:7" ht="12.75">
      <c r="A61" s="26" t="s">
        <v>305</v>
      </c>
      <c r="B61" s="23" t="s">
        <v>282</v>
      </c>
      <c r="F61" s="27">
        <v>62159.32</v>
      </c>
      <c r="G61" s="27">
        <f>62259</f>
        <v>62259</v>
      </c>
    </row>
    <row r="62" spans="1:7" ht="13.5" thickBot="1">
      <c r="A62" s="26"/>
      <c r="F62" s="32">
        <f>SUM(F53:F61)</f>
        <v>1558882.23069</v>
      </c>
      <c r="G62" s="32">
        <f>SUM(G53:G61)</f>
        <v>856054</v>
      </c>
    </row>
    <row r="63" spans="1:7" ht="12.75">
      <c r="A63" s="26"/>
      <c r="F63" s="27">
        <f>+F40-F62</f>
        <v>-0.0010000001639127731</v>
      </c>
      <c r="G63" s="27">
        <f>+G40-G62</f>
        <v>0</v>
      </c>
    </row>
    <row r="64" spans="1:7" ht="12.75">
      <c r="A64" s="23" t="s">
        <v>307</v>
      </c>
      <c r="B64" s="23" t="s">
        <v>199</v>
      </c>
      <c r="C64" s="9"/>
      <c r="D64" s="9"/>
      <c r="E64" s="9"/>
      <c r="F64" s="34"/>
      <c r="G64" s="34"/>
    </row>
    <row r="65" spans="2:7" ht="13.5" thickBot="1">
      <c r="B65" s="23" t="s">
        <v>200</v>
      </c>
      <c r="F65" s="35">
        <f>(+F53-F16)/F45</f>
        <v>2.477989608406874</v>
      </c>
      <c r="G65" s="35">
        <f>(+G53-G16)/G45</f>
        <v>2.377659080352996</v>
      </c>
    </row>
    <row r="66" ht="13.5" thickTop="1"/>
    <row r="67" spans="1:2" ht="12.75">
      <c r="A67" s="23" t="s">
        <v>201</v>
      </c>
      <c r="B67" s="23" t="s">
        <v>202</v>
      </c>
    </row>
    <row r="68" spans="2:7" ht="13.5" thickBot="1">
      <c r="B68" s="23" t="s">
        <v>203</v>
      </c>
      <c r="F68" s="35">
        <f>(+F53-F16)/(F45-10)</f>
        <v>2.478104708486228</v>
      </c>
      <c r="G68" s="36">
        <v>0</v>
      </c>
    </row>
    <row r="69" ht="13.5" thickTop="1"/>
    <row r="70" ht="12.75">
      <c r="F70" s="37"/>
    </row>
  </sheetData>
  <printOptions/>
  <pageMargins left="0.75" right="0.75" top="0.5" bottom="0.5" header="0.5" footer="0.5"/>
  <pageSetup fitToHeight="1" fitToWidth="1"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5"/>
  <sheetViews>
    <sheetView tabSelected="1" workbookViewId="0" topLeftCell="A1">
      <selection activeCell="F5" sqref="F5"/>
    </sheetView>
  </sheetViews>
  <sheetFormatPr defaultColWidth="9.140625" defaultRowHeight="12.75"/>
  <cols>
    <col min="1" max="1" width="4.57421875" style="2" customWidth="1"/>
    <col min="2" max="2" width="10.421875" style="2" customWidth="1"/>
    <col min="3" max="3" width="3.7109375" style="2" customWidth="1"/>
    <col min="4" max="4" width="18.7109375" style="2" customWidth="1"/>
    <col min="5" max="5" width="15.7109375" style="2" customWidth="1"/>
    <col min="6" max="6" width="13.7109375" style="14" customWidth="1"/>
    <col min="7" max="8" width="13.28125" style="2" customWidth="1"/>
    <col min="9" max="9" width="14.00390625" style="2" customWidth="1"/>
    <col min="10" max="10" width="12.140625" style="2" customWidth="1"/>
    <col min="11" max="11" width="10.57421875" style="2" customWidth="1"/>
    <col min="12" max="12" width="9.140625" style="2" customWidth="1"/>
    <col min="13" max="13" width="0.42578125" style="2" customWidth="1"/>
    <col min="14" max="14" width="9.140625" style="2" customWidth="1"/>
    <col min="15" max="15" width="5.7109375" style="2" customWidth="1"/>
    <col min="16" max="16384" width="9.140625" style="2" customWidth="1"/>
  </cols>
  <sheetData>
    <row r="1" spans="1:9" ht="12.75">
      <c r="A1" s="1" t="s">
        <v>207</v>
      </c>
      <c r="H1" s="1"/>
      <c r="I1" s="1"/>
    </row>
    <row r="3" ht="12.75">
      <c r="A3" s="4" t="s">
        <v>191</v>
      </c>
    </row>
    <row r="4" ht="12.75">
      <c r="A4" s="4"/>
    </row>
    <row r="6" spans="1:2" ht="12.75">
      <c r="A6" s="1" t="s">
        <v>242</v>
      </c>
      <c r="B6" s="4" t="s">
        <v>283</v>
      </c>
    </row>
    <row r="7" ht="12.75">
      <c r="A7" s="1"/>
    </row>
    <row r="8" ht="12.75">
      <c r="B8" s="2" t="s">
        <v>173</v>
      </c>
    </row>
    <row r="9" spans="1:2" ht="12.75">
      <c r="A9" s="1"/>
      <c r="B9" s="2" t="s">
        <v>19</v>
      </c>
    </row>
    <row r="10" spans="1:2" ht="12.75">
      <c r="A10" s="1"/>
      <c r="B10" s="2" t="s">
        <v>174</v>
      </c>
    </row>
    <row r="11" spans="1:2" ht="12.75">
      <c r="A11" s="1"/>
      <c r="B11" s="2" t="s">
        <v>20</v>
      </c>
    </row>
    <row r="12" ht="12.75">
      <c r="A12" s="1"/>
    </row>
    <row r="13" ht="12.75">
      <c r="A13" s="1"/>
    </row>
    <row r="14" spans="1:2" ht="12.75">
      <c r="A14" s="1" t="s">
        <v>244</v>
      </c>
      <c r="B14" s="4" t="s">
        <v>379</v>
      </c>
    </row>
    <row r="15" ht="12.75">
      <c r="A15" s="1"/>
    </row>
    <row r="16" spans="1:2" ht="12.75">
      <c r="A16" s="1"/>
      <c r="B16" s="2" t="s">
        <v>2</v>
      </c>
    </row>
    <row r="17" ht="12.75">
      <c r="A17" s="1"/>
    </row>
    <row r="18" ht="12.75">
      <c r="A18" s="1"/>
    </row>
    <row r="19" spans="1:2" ht="12.75">
      <c r="A19" s="1" t="s">
        <v>246</v>
      </c>
      <c r="B19" s="4" t="s">
        <v>223</v>
      </c>
    </row>
    <row r="20" ht="12.75">
      <c r="A20" s="1"/>
    </row>
    <row r="21" spans="1:2" ht="12.75">
      <c r="A21" s="1"/>
      <c r="B21" s="2" t="s">
        <v>284</v>
      </c>
    </row>
    <row r="22" ht="12.75">
      <c r="A22" s="1"/>
    </row>
    <row r="23" ht="12.75">
      <c r="A23" s="1"/>
    </row>
    <row r="24" spans="1:2" ht="12.75">
      <c r="A24" s="1" t="s">
        <v>248</v>
      </c>
      <c r="B24" s="4" t="s">
        <v>119</v>
      </c>
    </row>
    <row r="25" spans="1:2" ht="12.75">
      <c r="A25" s="1"/>
      <c r="B25" s="4" t="s">
        <v>118</v>
      </c>
    </row>
    <row r="26" ht="12.75">
      <c r="A26" s="1"/>
    </row>
    <row r="27" spans="1:10" ht="12.75">
      <c r="A27" s="1"/>
      <c r="E27" s="5" t="s">
        <v>348</v>
      </c>
      <c r="F27" s="38" t="s">
        <v>209</v>
      </c>
      <c r="G27" s="5" t="s">
        <v>208</v>
      </c>
      <c r="H27" s="5" t="s">
        <v>209</v>
      </c>
      <c r="I27" s="5"/>
      <c r="J27" s="5"/>
    </row>
    <row r="28" spans="1:10" ht="12.75">
      <c r="A28" s="1"/>
      <c r="E28" s="5" t="s">
        <v>210</v>
      </c>
      <c r="F28" s="38" t="s">
        <v>211</v>
      </c>
      <c r="G28" s="5" t="s">
        <v>349</v>
      </c>
      <c r="H28" s="5" t="s">
        <v>211</v>
      </c>
      <c r="I28" s="5"/>
      <c r="J28" s="5"/>
    </row>
    <row r="29" spans="1:10" ht="12.75">
      <c r="A29" s="1"/>
      <c r="E29" s="5" t="s">
        <v>212</v>
      </c>
      <c r="F29" s="38" t="s">
        <v>212</v>
      </c>
      <c r="G29" s="5" t="s">
        <v>350</v>
      </c>
      <c r="H29" s="5" t="s">
        <v>213</v>
      </c>
      <c r="I29" s="5"/>
      <c r="J29" s="5"/>
    </row>
    <row r="30" spans="1:9" ht="12.75">
      <c r="A30" s="1"/>
      <c r="E30" s="39" t="s">
        <v>204</v>
      </c>
      <c r="F30" s="40" t="s">
        <v>205</v>
      </c>
      <c r="G30" s="41" t="str">
        <f>+E30</f>
        <v>31.01.2002</v>
      </c>
      <c r="H30" s="41" t="str">
        <f>+F30</f>
        <v>31.01.2001</v>
      </c>
      <c r="I30" s="42"/>
    </row>
    <row r="31" spans="1:9" ht="12.75">
      <c r="A31" s="1"/>
      <c r="E31" s="5" t="s">
        <v>214</v>
      </c>
      <c r="F31" s="38" t="s">
        <v>214</v>
      </c>
      <c r="G31" s="5" t="s">
        <v>214</v>
      </c>
      <c r="H31" s="5" t="s">
        <v>214</v>
      </c>
      <c r="I31" s="5"/>
    </row>
    <row r="32" spans="1:9" ht="12.75">
      <c r="A32" s="1"/>
      <c r="E32" s="5"/>
      <c r="F32" s="38"/>
      <c r="G32" s="5"/>
      <c r="H32" s="5"/>
      <c r="I32" s="5"/>
    </row>
    <row r="33" spans="1:9" ht="12.75">
      <c r="A33" s="1"/>
      <c r="B33" s="2" t="s">
        <v>372</v>
      </c>
      <c r="E33" s="43">
        <v>-7886</v>
      </c>
      <c r="F33" s="43">
        <v>-3483</v>
      </c>
      <c r="G33" s="43">
        <f>-20904.439-1834.461</f>
        <v>-22738.899999999998</v>
      </c>
      <c r="H33" s="43">
        <v>-20727</v>
      </c>
      <c r="I33" s="43"/>
    </row>
    <row r="34" spans="1:9" ht="12.75">
      <c r="A34" s="1"/>
      <c r="B34" s="2" t="s">
        <v>280</v>
      </c>
      <c r="E34" s="43">
        <f>+G34-339</f>
        <v>96.195</v>
      </c>
      <c r="F34" s="43">
        <v>494</v>
      </c>
      <c r="G34" s="43">
        <v>435.195</v>
      </c>
      <c r="H34" s="43">
        <v>783</v>
      </c>
      <c r="I34" s="43"/>
    </row>
    <row r="35" spans="1:9" ht="12.75">
      <c r="A35" s="1"/>
      <c r="B35" s="2" t="s">
        <v>285</v>
      </c>
      <c r="E35" s="43">
        <v>-79</v>
      </c>
      <c r="F35" s="43">
        <v>212</v>
      </c>
      <c r="G35" s="43">
        <v>-78.966</v>
      </c>
      <c r="H35" s="43">
        <v>212</v>
      </c>
      <c r="I35" s="43"/>
    </row>
    <row r="36" spans="1:9" ht="13.5" thickBot="1">
      <c r="A36" s="1"/>
      <c r="E36" s="44">
        <f>SUM(E33:E35)</f>
        <v>-7868.805</v>
      </c>
      <c r="F36" s="44">
        <f>SUM(F33:F35)</f>
        <v>-2777</v>
      </c>
      <c r="G36" s="44">
        <f>SUM(G33:G35)</f>
        <v>-22382.671</v>
      </c>
      <c r="H36" s="44">
        <f>SUM(H33:H35)</f>
        <v>-19732</v>
      </c>
      <c r="I36" s="45"/>
    </row>
    <row r="37" spans="1:9" ht="13.5" thickTop="1">
      <c r="A37" s="1"/>
      <c r="B37" s="98" t="s">
        <v>373</v>
      </c>
      <c r="E37" s="99">
        <f>0.468783510067914*100%</f>
        <v>0.468783510067914</v>
      </c>
      <c r="F37" s="99">
        <v>0.26</v>
      </c>
      <c r="G37" s="99">
        <f>22383/45355*100%</f>
        <v>0.49350677984786684</v>
      </c>
      <c r="H37" s="99">
        <v>0.37</v>
      </c>
      <c r="I37" s="46"/>
    </row>
    <row r="38" spans="1:9" ht="12.75">
      <c r="A38" s="1"/>
      <c r="E38" s="47"/>
      <c r="G38" s="48"/>
      <c r="H38" s="47"/>
      <c r="I38" s="47"/>
    </row>
    <row r="39" spans="1:9" ht="12.75">
      <c r="A39" s="1"/>
      <c r="B39" s="2" t="s">
        <v>21</v>
      </c>
      <c r="E39" s="47"/>
      <c r="F39" s="49"/>
      <c r="G39" s="47"/>
      <c r="H39" s="47"/>
      <c r="I39" s="47"/>
    </row>
    <row r="40" spans="1:9" ht="12.75">
      <c r="A40" s="1"/>
      <c r="B40" s="2" t="s">
        <v>14</v>
      </c>
      <c r="E40" s="47"/>
      <c r="F40" s="49"/>
      <c r="G40" s="47"/>
      <c r="H40" s="47"/>
      <c r="I40" s="47"/>
    </row>
    <row r="41" spans="1:9" ht="12.75">
      <c r="A41" s="1"/>
      <c r="B41" s="2" t="s">
        <v>13</v>
      </c>
      <c r="E41" s="47"/>
      <c r="F41" s="49"/>
      <c r="G41" s="47"/>
      <c r="H41" s="47"/>
      <c r="I41" s="47"/>
    </row>
    <row r="42" spans="1:9" ht="12.75">
      <c r="A42" s="1"/>
      <c r="E42" s="47"/>
      <c r="F42" s="49"/>
      <c r="G42" s="47"/>
      <c r="H42" s="47"/>
      <c r="I42" s="47"/>
    </row>
    <row r="43" ht="12.75">
      <c r="A43" s="1"/>
    </row>
    <row r="44" spans="1:2" ht="12.75">
      <c r="A44" s="1" t="s">
        <v>250</v>
      </c>
      <c r="B44" s="4" t="s">
        <v>347</v>
      </c>
    </row>
    <row r="45" spans="1:2" ht="12.75">
      <c r="A45" s="1"/>
      <c r="B45" s="50"/>
    </row>
    <row r="46" spans="1:2" ht="12.75">
      <c r="A46" s="1"/>
      <c r="B46" s="2" t="s">
        <v>22</v>
      </c>
    </row>
    <row r="47" spans="1:2" ht="12.75">
      <c r="A47" s="1"/>
      <c r="B47" s="2" t="s">
        <v>175</v>
      </c>
    </row>
    <row r="48" ht="12.75">
      <c r="A48" s="1"/>
    </row>
    <row r="49" ht="12.75">
      <c r="A49" s="1"/>
    </row>
    <row r="50" spans="1:2" ht="12.75">
      <c r="A50" s="1" t="s">
        <v>251</v>
      </c>
      <c r="B50" s="4" t="s">
        <v>286</v>
      </c>
    </row>
    <row r="51" ht="12.75">
      <c r="A51" s="1"/>
    </row>
    <row r="52" spans="1:2" ht="12.75">
      <c r="A52" s="1"/>
      <c r="B52" s="2" t="s">
        <v>287</v>
      </c>
    </row>
    <row r="53" ht="12.75">
      <c r="A53" s="1"/>
    </row>
    <row r="54" ht="12.75">
      <c r="A54" s="1"/>
    </row>
    <row r="55" spans="1:2" ht="12.75">
      <c r="A55" s="1" t="s">
        <v>259</v>
      </c>
      <c r="B55" s="4" t="s">
        <v>288</v>
      </c>
    </row>
    <row r="56" ht="12.75">
      <c r="A56" s="1"/>
    </row>
    <row r="57" spans="1:2" ht="12.75">
      <c r="A57" s="1"/>
      <c r="B57" s="2" t="s">
        <v>361</v>
      </c>
    </row>
    <row r="58" spans="1:2" ht="12.75">
      <c r="A58" s="1"/>
      <c r="B58" s="2" t="s">
        <v>362</v>
      </c>
    </row>
    <row r="59" ht="12.75">
      <c r="A59" s="1"/>
    </row>
    <row r="60" spans="1:6" ht="15">
      <c r="A60" s="1"/>
      <c r="D60" s="52" t="s">
        <v>367</v>
      </c>
      <c r="F60" s="101" t="s">
        <v>368</v>
      </c>
    </row>
    <row r="61" ht="12.75">
      <c r="A61" s="1"/>
    </row>
    <row r="62" spans="1:6" ht="12.75">
      <c r="A62" s="1"/>
      <c r="B62" s="2">
        <v>7.1</v>
      </c>
      <c r="D62" s="2" t="s">
        <v>363</v>
      </c>
      <c r="F62" s="100">
        <v>1</v>
      </c>
    </row>
    <row r="63" spans="1:6" ht="12.75">
      <c r="A63" s="1"/>
      <c r="B63" s="2">
        <v>7.2</v>
      </c>
      <c r="D63" s="2" t="s">
        <v>364</v>
      </c>
      <c r="F63" s="100">
        <v>1</v>
      </c>
    </row>
    <row r="64" spans="1:6" ht="12.75">
      <c r="A64" s="1"/>
      <c r="B64" s="2">
        <v>7.3</v>
      </c>
      <c r="D64" s="2" t="s">
        <v>365</v>
      </c>
      <c r="F64" s="100">
        <v>1</v>
      </c>
    </row>
    <row r="65" spans="1:6" ht="12.75">
      <c r="A65" s="1"/>
      <c r="B65" s="2">
        <v>7.4</v>
      </c>
      <c r="D65" s="2" t="s">
        <v>366</v>
      </c>
      <c r="F65" s="100">
        <f>0.88*0.6</f>
        <v>0.528</v>
      </c>
    </row>
    <row r="66" ht="12.75">
      <c r="A66" s="1"/>
    </row>
    <row r="67" spans="1:2" ht="12.75">
      <c r="A67" s="1" t="s">
        <v>266</v>
      </c>
      <c r="B67" s="4" t="s">
        <v>289</v>
      </c>
    </row>
    <row r="68" ht="12.75">
      <c r="A68" s="1"/>
    </row>
    <row r="69" spans="1:9" ht="12.75">
      <c r="A69" s="2" t="s">
        <v>374</v>
      </c>
      <c r="B69" s="20" t="s">
        <v>369</v>
      </c>
      <c r="C69" s="20"/>
      <c r="D69" s="20"/>
      <c r="E69" s="20"/>
      <c r="F69" s="51"/>
      <c r="G69" s="20"/>
      <c r="H69" s="20"/>
      <c r="I69" s="3"/>
    </row>
    <row r="70" ht="12.75">
      <c r="A70" s="1"/>
    </row>
    <row r="71" spans="1:4" ht="12.75">
      <c r="A71" s="1"/>
      <c r="B71" s="2" t="s">
        <v>346</v>
      </c>
      <c r="D71" s="2" t="s">
        <v>23</v>
      </c>
    </row>
    <row r="72" spans="1:4" ht="12.75">
      <c r="A72" s="1"/>
      <c r="D72" s="2" t="s">
        <v>24</v>
      </c>
    </row>
    <row r="73" spans="1:4" ht="12.75">
      <c r="A73" s="1"/>
      <c r="D73" s="2" t="s">
        <v>25</v>
      </c>
    </row>
    <row r="74" spans="1:4" ht="12.75">
      <c r="A74" s="1"/>
      <c r="D74" s="2" t="s">
        <v>26</v>
      </c>
    </row>
    <row r="75" ht="12.75">
      <c r="A75" s="1"/>
    </row>
    <row r="76" spans="1:4" ht="12.75">
      <c r="A76" s="1"/>
      <c r="D76" s="2" t="s">
        <v>105</v>
      </c>
    </row>
    <row r="77" ht="12.75">
      <c r="A77" s="1"/>
    </row>
    <row r="78" spans="1:5" ht="12.75">
      <c r="A78" s="1"/>
      <c r="E78" s="3"/>
    </row>
    <row r="79" spans="1:5" ht="12.75">
      <c r="A79" s="2" t="s">
        <v>355</v>
      </c>
      <c r="B79" s="52" t="s">
        <v>27</v>
      </c>
      <c r="E79" s="3"/>
    </row>
    <row r="80" spans="2:5" ht="12.75">
      <c r="B80" s="52"/>
      <c r="E80" s="3"/>
    </row>
    <row r="81" spans="1:6" ht="12.75">
      <c r="A81" s="1"/>
      <c r="B81" s="3" t="s">
        <v>346</v>
      </c>
      <c r="E81" s="3"/>
      <c r="F81" s="49" t="s">
        <v>28</v>
      </c>
    </row>
    <row r="82" spans="1:7" ht="12.75">
      <c r="A82" s="1"/>
      <c r="B82" s="3"/>
      <c r="E82" s="3"/>
      <c r="F82" s="49" t="s">
        <v>29</v>
      </c>
      <c r="G82" s="12" t="s">
        <v>30</v>
      </c>
    </row>
    <row r="83" spans="1:7" ht="12.75">
      <c r="A83" s="1"/>
      <c r="B83" s="3"/>
      <c r="E83" s="3"/>
      <c r="F83" s="53" t="s">
        <v>31</v>
      </c>
      <c r="G83" s="53" t="s">
        <v>31</v>
      </c>
    </row>
    <row r="84" spans="1:6" ht="12.75">
      <c r="A84" s="1"/>
      <c r="B84" s="3"/>
      <c r="E84" s="3"/>
      <c r="F84" s="49"/>
    </row>
    <row r="85" spans="1:7" ht="12.75">
      <c r="A85" s="1"/>
      <c r="B85" s="3"/>
      <c r="D85" s="2" t="s">
        <v>32</v>
      </c>
      <c r="E85" s="3"/>
      <c r="F85" s="54">
        <v>87</v>
      </c>
      <c r="G85" s="55">
        <v>77.4</v>
      </c>
    </row>
    <row r="86" spans="1:7" ht="12.75">
      <c r="A86" s="1"/>
      <c r="B86" s="3"/>
      <c r="E86" s="3"/>
      <c r="F86" s="54"/>
      <c r="G86" s="55"/>
    </row>
    <row r="87" spans="1:7" ht="12.75">
      <c r="A87" s="1"/>
      <c r="B87" s="3"/>
      <c r="D87" s="2" t="s">
        <v>33</v>
      </c>
      <c r="E87" s="3"/>
      <c r="F87" s="51">
        <v>213</v>
      </c>
      <c r="G87" s="103">
        <v>222.04</v>
      </c>
    </row>
    <row r="88" spans="1:7" ht="12.75">
      <c r="A88" s="1"/>
      <c r="B88" s="3"/>
      <c r="E88" s="3"/>
      <c r="F88" s="21"/>
      <c r="G88" s="8"/>
    </row>
    <row r="89" spans="1:7" ht="12.75">
      <c r="A89" s="1"/>
      <c r="B89" s="3"/>
      <c r="E89" s="3"/>
      <c r="F89" s="14">
        <f>SUM(F85:F87)</f>
        <v>300</v>
      </c>
      <c r="G89" s="14">
        <f>SUM(G85:G87)</f>
        <v>299.44</v>
      </c>
    </row>
    <row r="90" spans="1:7" ht="12.75">
      <c r="A90" s="1"/>
      <c r="B90" s="3"/>
      <c r="E90" s="3"/>
      <c r="F90" s="21"/>
      <c r="G90" s="3"/>
    </row>
    <row r="91" spans="1:7" ht="12.75">
      <c r="A91" s="1"/>
      <c r="B91" s="3"/>
      <c r="D91" s="2" t="s">
        <v>34</v>
      </c>
      <c r="E91" s="3"/>
      <c r="F91" s="14">
        <v>0</v>
      </c>
      <c r="G91" s="106">
        <v>0.56</v>
      </c>
    </row>
    <row r="92" spans="1:5" ht="12.75">
      <c r="A92" s="1"/>
      <c r="B92" s="3"/>
      <c r="E92" s="3"/>
    </row>
    <row r="93" spans="1:7" ht="13.5" thickBot="1">
      <c r="A93" s="1"/>
      <c r="B93" s="3"/>
      <c r="E93" s="3"/>
      <c r="F93" s="56">
        <v>300</v>
      </c>
      <c r="G93" s="56">
        <v>300</v>
      </c>
    </row>
    <row r="94" spans="1:5" ht="13.5" thickTop="1">
      <c r="A94" s="1"/>
      <c r="B94" s="3"/>
      <c r="E94" s="3"/>
    </row>
    <row r="95" spans="1:5" ht="12.75" hidden="1">
      <c r="A95" s="1"/>
      <c r="E95" s="3"/>
    </row>
    <row r="96" spans="1:5" ht="12.75" hidden="1">
      <c r="A96" s="1"/>
      <c r="D96" s="57" t="s">
        <v>35</v>
      </c>
      <c r="E96" s="3"/>
    </row>
    <row r="97" spans="1:5" ht="12.75">
      <c r="A97" s="1"/>
      <c r="D97" s="23" t="s">
        <v>358</v>
      </c>
      <c r="E97" s="3"/>
    </row>
    <row r="98" spans="1:5" ht="12.75">
      <c r="A98" s="1"/>
      <c r="D98" s="23" t="s">
        <v>36</v>
      </c>
      <c r="E98" s="3"/>
    </row>
    <row r="99" spans="1:5" ht="12.75">
      <c r="A99" s="1"/>
      <c r="E99" s="3"/>
    </row>
    <row r="100" spans="1:5" ht="12.75">
      <c r="A100" s="1"/>
      <c r="E100" s="3"/>
    </row>
    <row r="101" spans="1:5" ht="12.75" hidden="1">
      <c r="A101" s="2" t="s">
        <v>375</v>
      </c>
      <c r="B101" s="52" t="s">
        <v>37</v>
      </c>
      <c r="E101" s="3"/>
    </row>
    <row r="102" spans="1:5" ht="12.75" hidden="1">
      <c r="A102" s="1"/>
      <c r="E102" s="3"/>
    </row>
    <row r="103" spans="1:5" ht="12.75" hidden="1">
      <c r="A103" s="1"/>
      <c r="B103" s="3" t="s">
        <v>346</v>
      </c>
      <c r="C103" s="2" t="s">
        <v>215</v>
      </c>
      <c r="D103" s="2" t="s">
        <v>38</v>
      </c>
      <c r="E103" s="3"/>
    </row>
    <row r="104" spans="1:5" ht="12.75" hidden="1">
      <c r="A104" s="1"/>
      <c r="B104" s="3"/>
      <c r="D104" s="2" t="s">
        <v>39</v>
      </c>
      <c r="E104" s="3"/>
    </row>
    <row r="105" spans="1:5" ht="12.75" hidden="1">
      <c r="A105" s="1"/>
      <c r="E105" s="3"/>
    </row>
    <row r="106" spans="1:5" ht="12.75" hidden="1">
      <c r="A106" s="1"/>
      <c r="C106" s="2" t="s">
        <v>216</v>
      </c>
      <c r="D106" s="2" t="s">
        <v>40</v>
      </c>
      <c r="E106" s="3"/>
    </row>
    <row r="107" spans="1:5" ht="12.75" hidden="1">
      <c r="A107" s="1"/>
      <c r="D107" s="2" t="s">
        <v>41</v>
      </c>
      <c r="E107" s="3"/>
    </row>
    <row r="108" spans="1:5" ht="12.75" hidden="1">
      <c r="A108" s="1"/>
      <c r="D108" s="2" t="s">
        <v>42</v>
      </c>
      <c r="E108" s="3"/>
    </row>
    <row r="109" spans="1:5" ht="12.75" hidden="1">
      <c r="A109" s="1"/>
      <c r="D109" s="2" t="s">
        <v>43</v>
      </c>
      <c r="E109" s="3"/>
    </row>
    <row r="110" spans="1:5" ht="12.75" hidden="1">
      <c r="A110" s="1"/>
      <c r="D110" s="2" t="s">
        <v>44</v>
      </c>
      <c r="E110" s="3"/>
    </row>
    <row r="111" spans="1:5" ht="12.75" hidden="1">
      <c r="A111" s="1"/>
      <c r="E111" s="3"/>
    </row>
    <row r="112" spans="1:5" ht="12.75" hidden="1">
      <c r="A112" s="1"/>
      <c r="C112" s="2" t="s">
        <v>217</v>
      </c>
      <c r="D112" s="2" t="s">
        <v>45</v>
      </c>
      <c r="E112" s="3"/>
    </row>
    <row r="113" spans="1:5" ht="12.75" hidden="1">
      <c r="A113" s="1"/>
      <c r="D113" s="2" t="s">
        <v>46</v>
      </c>
      <c r="E113" s="3"/>
    </row>
    <row r="114" spans="1:5" ht="12.75" hidden="1">
      <c r="A114" s="1"/>
      <c r="D114" s="2" t="s">
        <v>47</v>
      </c>
      <c r="E114" s="3"/>
    </row>
    <row r="115" spans="1:5" ht="12.75" hidden="1">
      <c r="A115" s="1"/>
      <c r="E115" s="3"/>
    </row>
    <row r="116" spans="1:5" ht="12.75" hidden="1">
      <c r="A116" s="1"/>
      <c r="C116" s="2" t="s">
        <v>219</v>
      </c>
      <c r="D116" s="2" t="s">
        <v>48</v>
      </c>
      <c r="E116" s="3"/>
    </row>
    <row r="117" spans="1:5" ht="12.75" hidden="1">
      <c r="A117" s="1"/>
      <c r="D117" s="2" t="s">
        <v>49</v>
      </c>
      <c r="E117" s="3"/>
    </row>
    <row r="118" spans="1:5" ht="12.75" hidden="1">
      <c r="A118" s="1"/>
      <c r="D118" s="2" t="s">
        <v>50</v>
      </c>
      <c r="E118" s="3"/>
    </row>
    <row r="119" spans="1:5" ht="12.75" hidden="1">
      <c r="A119" s="1"/>
      <c r="E119" s="3"/>
    </row>
    <row r="120" spans="1:5" ht="12.75" hidden="1">
      <c r="A120" s="1"/>
      <c r="C120" s="2" t="s">
        <v>220</v>
      </c>
      <c r="D120" s="2" t="s">
        <v>51</v>
      </c>
      <c r="E120" s="3"/>
    </row>
    <row r="121" spans="1:5" ht="12.75" hidden="1">
      <c r="A121" s="1"/>
      <c r="D121" s="2" t="s">
        <v>52</v>
      </c>
      <c r="E121" s="3"/>
    </row>
    <row r="122" spans="1:5" ht="12.75" hidden="1">
      <c r="A122" s="1"/>
      <c r="D122" s="2" t="s">
        <v>53</v>
      </c>
      <c r="E122" s="3"/>
    </row>
    <row r="123" spans="1:5" ht="12.75" hidden="1">
      <c r="A123" s="1"/>
      <c r="D123" s="2" t="s">
        <v>54</v>
      </c>
      <c r="E123" s="3"/>
    </row>
    <row r="124" spans="1:5" ht="12.75" hidden="1">
      <c r="A124" s="1"/>
      <c r="D124" s="2" t="s">
        <v>55</v>
      </c>
      <c r="E124" s="3"/>
    </row>
    <row r="125" spans="1:5" ht="12.75" hidden="1">
      <c r="A125" s="1"/>
      <c r="E125" s="3"/>
    </row>
    <row r="126" spans="1:5" ht="12.75" hidden="1">
      <c r="A126" s="1"/>
      <c r="C126" s="2" t="s">
        <v>221</v>
      </c>
      <c r="D126" s="2" t="s">
        <v>56</v>
      </c>
      <c r="E126" s="3"/>
    </row>
    <row r="127" spans="1:5" ht="12.75" hidden="1">
      <c r="A127" s="1"/>
      <c r="D127" s="2" t="s">
        <v>57</v>
      </c>
      <c r="E127" s="3"/>
    </row>
    <row r="128" spans="1:5" ht="12.75" hidden="1">
      <c r="A128" s="1"/>
      <c r="E128" s="3"/>
    </row>
    <row r="129" spans="1:5" ht="12.75" hidden="1">
      <c r="A129" s="1"/>
      <c r="E129" s="3"/>
    </row>
    <row r="130" spans="1:5" ht="12.75" hidden="1">
      <c r="A130" s="2" t="s">
        <v>58</v>
      </c>
      <c r="B130" s="52" t="s">
        <v>59</v>
      </c>
      <c r="E130" s="3"/>
    </row>
    <row r="131" spans="1:5" ht="12.75" hidden="1">
      <c r="A131" s="1"/>
      <c r="E131" s="3"/>
    </row>
    <row r="132" spans="1:5" ht="12.75" hidden="1">
      <c r="A132" s="1"/>
      <c r="B132" s="3" t="s">
        <v>346</v>
      </c>
      <c r="C132" s="2" t="s">
        <v>215</v>
      </c>
      <c r="D132" s="2" t="s">
        <v>60</v>
      </c>
      <c r="E132" s="3"/>
    </row>
    <row r="133" spans="1:5" ht="12.75" hidden="1">
      <c r="A133" s="1"/>
      <c r="B133" s="3"/>
      <c r="D133" s="2" t="s">
        <v>61</v>
      </c>
      <c r="E133" s="3"/>
    </row>
    <row r="134" spans="1:5" ht="12.75" hidden="1">
      <c r="A134" s="1"/>
      <c r="D134" s="2" t="s">
        <v>62</v>
      </c>
      <c r="E134" s="3"/>
    </row>
    <row r="135" ht="12.75" hidden="1">
      <c r="E135" s="3"/>
    </row>
    <row r="136" spans="3:5" ht="12.75" hidden="1">
      <c r="C136" s="2" t="s">
        <v>216</v>
      </c>
      <c r="D136" s="2" t="s">
        <v>63</v>
      </c>
      <c r="E136" s="3"/>
    </row>
    <row r="137" spans="4:5" ht="12.75" hidden="1">
      <c r="D137" s="2" t="s">
        <v>64</v>
      </c>
      <c r="E137" s="3"/>
    </row>
    <row r="138" spans="4:5" ht="12.75" hidden="1">
      <c r="D138" s="2" t="s">
        <v>65</v>
      </c>
      <c r="E138" s="3"/>
    </row>
    <row r="139" ht="12.75" hidden="1">
      <c r="E139" s="3"/>
    </row>
    <row r="140" spans="1:5" ht="12.75">
      <c r="A140" s="2" t="s">
        <v>106</v>
      </c>
      <c r="B140" s="2" t="s">
        <v>330</v>
      </c>
      <c r="E140" s="3"/>
    </row>
    <row r="141" spans="2:8" ht="12.75">
      <c r="B141" s="20" t="s">
        <v>66</v>
      </c>
      <c r="C141" s="20"/>
      <c r="D141" s="20"/>
      <c r="E141" s="20"/>
      <c r="F141" s="51"/>
      <c r="G141" s="20"/>
      <c r="H141" s="20"/>
    </row>
    <row r="142" spans="1:5" ht="12.75">
      <c r="A142" s="1"/>
      <c r="B142" s="7"/>
      <c r="E142" s="3"/>
    </row>
    <row r="143" spans="1:5" ht="12.75">
      <c r="A143" s="1"/>
      <c r="B143" s="3" t="s">
        <v>346</v>
      </c>
      <c r="C143" s="2" t="s">
        <v>215</v>
      </c>
      <c r="D143" s="2" t="s">
        <v>67</v>
      </c>
      <c r="E143" s="3"/>
    </row>
    <row r="144" spans="1:5" ht="12.75">
      <c r="A144" s="1"/>
      <c r="D144" s="2" t="s">
        <v>68</v>
      </c>
      <c r="E144" s="3"/>
    </row>
    <row r="145" spans="1:5" ht="12.75">
      <c r="A145" s="1"/>
      <c r="B145" s="7"/>
      <c r="E145" s="3"/>
    </row>
    <row r="146" spans="1:5" ht="12.75">
      <c r="A146" s="1"/>
      <c r="B146" s="7"/>
      <c r="C146" s="2" t="s">
        <v>69</v>
      </c>
      <c r="D146" s="2" t="s">
        <v>70</v>
      </c>
      <c r="E146" s="3"/>
    </row>
    <row r="147" spans="1:5" ht="12.75">
      <c r="A147" s="1"/>
      <c r="B147" s="7"/>
      <c r="D147" s="2" t="s">
        <v>71</v>
      </c>
      <c r="E147" s="3"/>
    </row>
    <row r="148" spans="1:5" ht="12.75">
      <c r="A148" s="1"/>
      <c r="B148" s="7"/>
      <c r="E148" s="3"/>
    </row>
    <row r="149" spans="1:5" ht="12.75">
      <c r="A149" s="1"/>
      <c r="B149" s="7"/>
      <c r="C149" s="2" t="s">
        <v>72</v>
      </c>
      <c r="D149" s="2" t="s">
        <v>73</v>
      </c>
      <c r="E149" s="3"/>
    </row>
    <row r="150" spans="1:5" ht="12.75">
      <c r="A150" s="1"/>
      <c r="B150" s="7"/>
      <c r="E150" s="3"/>
    </row>
    <row r="151" spans="1:5" ht="12.75">
      <c r="A151" s="1"/>
      <c r="B151" s="7"/>
      <c r="C151" s="2" t="s">
        <v>216</v>
      </c>
      <c r="D151" s="2" t="s">
        <v>107</v>
      </c>
      <c r="E151" s="3"/>
    </row>
    <row r="152" spans="1:5" ht="12.75">
      <c r="A152" s="1"/>
      <c r="B152" s="7"/>
      <c r="E152" s="3"/>
    </row>
    <row r="153" spans="1:5" ht="12.75">
      <c r="A153" s="1"/>
      <c r="B153" s="7"/>
      <c r="C153" s="2" t="s">
        <v>217</v>
      </c>
      <c r="D153" s="2" t="s">
        <v>332</v>
      </c>
      <c r="E153" s="3"/>
    </row>
    <row r="154" spans="1:5" ht="12.75">
      <c r="A154" s="1"/>
      <c r="B154" s="7"/>
      <c r="D154" s="2" t="s">
        <v>333</v>
      </c>
      <c r="E154" s="3"/>
    </row>
    <row r="155" spans="1:5" ht="12.75">
      <c r="A155" s="1"/>
      <c r="B155" s="7"/>
      <c r="E155" s="3"/>
    </row>
    <row r="156" spans="1:5" ht="12.75">
      <c r="A156" s="1"/>
      <c r="B156" s="7"/>
      <c r="C156" s="2" t="s">
        <v>69</v>
      </c>
      <c r="D156" s="2" t="s">
        <v>334</v>
      </c>
      <c r="E156" s="3"/>
    </row>
    <row r="157" spans="1:5" ht="12.75">
      <c r="A157" s="1"/>
      <c r="B157" s="7"/>
      <c r="D157" s="2" t="s">
        <v>335</v>
      </c>
      <c r="E157" s="3"/>
    </row>
    <row r="158" spans="1:5" ht="12.75">
      <c r="A158" s="1"/>
      <c r="B158" s="7"/>
      <c r="D158" s="2" t="s">
        <v>336</v>
      </c>
      <c r="E158" s="3"/>
    </row>
    <row r="159" spans="1:5" ht="12.75">
      <c r="A159" s="1"/>
      <c r="B159" s="7"/>
      <c r="E159" s="3"/>
    </row>
    <row r="160" spans="1:5" ht="12.75">
      <c r="A160" s="1"/>
      <c r="B160" s="7"/>
      <c r="C160" s="2" t="s">
        <v>72</v>
      </c>
      <c r="D160" s="2" t="s">
        <v>337</v>
      </c>
      <c r="E160" s="3"/>
    </row>
    <row r="161" spans="1:5" ht="12.75">
      <c r="A161" s="1"/>
      <c r="B161" s="7"/>
      <c r="D161" s="2" t="s">
        <v>338</v>
      </c>
      <c r="E161" s="3"/>
    </row>
    <row r="162" spans="1:5" ht="12.75">
      <c r="A162" s="1"/>
      <c r="B162" s="7"/>
      <c r="E162" s="3"/>
    </row>
    <row r="163" spans="1:5" ht="12.75">
      <c r="A163" s="1"/>
      <c r="B163" s="7"/>
      <c r="D163" s="2" t="s">
        <v>339</v>
      </c>
      <c r="E163" s="3"/>
    </row>
    <row r="164" spans="1:5" ht="12.75">
      <c r="A164" s="1"/>
      <c r="B164" s="7"/>
      <c r="D164" s="2" t="s">
        <v>340</v>
      </c>
      <c r="E164" s="3"/>
    </row>
    <row r="165" spans="1:5" ht="12.75">
      <c r="A165" s="1"/>
      <c r="B165" s="7"/>
      <c r="E165" s="3"/>
    </row>
    <row r="166" spans="1:5" ht="12.75">
      <c r="A166" s="1"/>
      <c r="B166" s="7"/>
      <c r="D166" s="2" t="s">
        <v>341</v>
      </c>
      <c r="E166" s="3"/>
    </row>
    <row r="167" spans="1:5" ht="12.75">
      <c r="A167" s="1"/>
      <c r="B167" s="7"/>
      <c r="E167" s="3"/>
    </row>
    <row r="168" spans="1:5" ht="12.75">
      <c r="A168" s="1"/>
      <c r="B168" s="7"/>
      <c r="C168" s="2" t="s">
        <v>219</v>
      </c>
      <c r="D168" s="2" t="s">
        <v>331</v>
      </c>
      <c r="E168" s="3"/>
    </row>
    <row r="169" spans="1:5" ht="12.75">
      <c r="A169" s="1"/>
      <c r="E169" s="3"/>
    </row>
    <row r="170" spans="1:7" ht="12.75">
      <c r="A170" s="1"/>
      <c r="B170" s="7"/>
      <c r="C170" s="58"/>
      <c r="D170" s="58"/>
      <c r="E170" s="58"/>
      <c r="F170" s="59"/>
      <c r="G170" s="60"/>
    </row>
    <row r="171" spans="1:5" ht="12.75">
      <c r="A171" s="2" t="s">
        <v>58</v>
      </c>
      <c r="B171" s="52" t="s">
        <v>74</v>
      </c>
      <c r="E171" s="3"/>
    </row>
    <row r="172" spans="2:5" ht="12.75">
      <c r="B172" s="52" t="s">
        <v>75</v>
      </c>
      <c r="E172" s="3"/>
    </row>
    <row r="173" ht="12.75">
      <c r="E173" s="3"/>
    </row>
    <row r="174" spans="2:8" ht="12.75">
      <c r="B174" s="2" t="s">
        <v>346</v>
      </c>
      <c r="C174" s="2" t="s">
        <v>215</v>
      </c>
      <c r="D174" s="80" t="s">
        <v>76</v>
      </c>
      <c r="E174" s="115"/>
      <c r="F174" s="116"/>
      <c r="G174" s="80"/>
      <c r="H174" s="80"/>
    </row>
    <row r="175" spans="4:8" ht="12.75">
      <c r="D175" s="80" t="s">
        <v>77</v>
      </c>
      <c r="E175" s="115"/>
      <c r="F175" s="116"/>
      <c r="G175" s="80"/>
      <c r="H175" s="80"/>
    </row>
    <row r="176" spans="4:8" ht="12.75">
      <c r="D176" s="80" t="s">
        <v>78</v>
      </c>
      <c r="E176" s="115"/>
      <c r="F176" s="116"/>
      <c r="G176" s="80"/>
      <c r="H176" s="80"/>
    </row>
    <row r="177" spans="4:8" ht="12.75">
      <c r="D177" s="80" t="s">
        <v>79</v>
      </c>
      <c r="E177" s="115"/>
      <c r="F177" s="116"/>
      <c r="G177" s="80"/>
      <c r="H177" s="80"/>
    </row>
    <row r="178" spans="4:8" ht="12.75">
      <c r="D178" s="80" t="s">
        <v>80</v>
      </c>
      <c r="E178" s="115"/>
      <c r="F178" s="116"/>
      <c r="G178" s="80"/>
      <c r="H178" s="80"/>
    </row>
    <row r="179" spans="4:8" ht="12.75">
      <c r="D179" s="80" t="s">
        <v>81</v>
      </c>
      <c r="E179" s="115"/>
      <c r="F179" s="116"/>
      <c r="G179" s="80"/>
      <c r="H179" s="80"/>
    </row>
    <row r="180" ht="12.75">
      <c r="E180" s="3"/>
    </row>
    <row r="181" spans="3:5" ht="12.75">
      <c r="C181" s="2" t="s">
        <v>216</v>
      </c>
      <c r="D181" s="2" t="s">
        <v>82</v>
      </c>
      <c r="E181" s="3"/>
    </row>
    <row r="182" spans="4:5" ht="12.75">
      <c r="D182" s="2" t="s">
        <v>83</v>
      </c>
      <c r="E182" s="3"/>
    </row>
    <row r="183" spans="4:5" ht="12.75">
      <c r="D183" s="2" t="s">
        <v>84</v>
      </c>
      <c r="E183" s="3"/>
    </row>
    <row r="184" spans="4:5" ht="12.75">
      <c r="D184" s="2" t="s">
        <v>85</v>
      </c>
      <c r="E184" s="3"/>
    </row>
    <row r="185" spans="4:5" ht="12.75">
      <c r="D185" s="2" t="s">
        <v>86</v>
      </c>
      <c r="E185" s="3"/>
    </row>
    <row r="186" spans="4:5" ht="12.75">
      <c r="D186" s="2" t="s">
        <v>87</v>
      </c>
      <c r="E186" s="3"/>
    </row>
    <row r="187" spans="4:5" ht="12.75">
      <c r="D187" s="2" t="s">
        <v>88</v>
      </c>
      <c r="E187" s="3"/>
    </row>
    <row r="188" spans="4:5" ht="12.75">
      <c r="D188" s="2" t="s">
        <v>89</v>
      </c>
      <c r="E188" s="3"/>
    </row>
    <row r="189" ht="12.75">
      <c r="E189" s="3"/>
    </row>
    <row r="190" spans="3:5" ht="12.75">
      <c r="C190" s="2" t="s">
        <v>217</v>
      </c>
      <c r="D190" s="2" t="s">
        <v>90</v>
      </c>
      <c r="E190" s="3"/>
    </row>
    <row r="191" spans="4:5" ht="12.75">
      <c r="D191" s="2" t="s">
        <v>91</v>
      </c>
      <c r="E191" s="3"/>
    </row>
    <row r="192" ht="12.75">
      <c r="E192" s="3"/>
    </row>
    <row r="193" spans="3:5" ht="12.75">
      <c r="C193" s="2" t="s">
        <v>219</v>
      </c>
      <c r="D193" s="2" t="s">
        <v>113</v>
      </c>
      <c r="E193" s="3"/>
    </row>
    <row r="194" ht="12.75">
      <c r="E194" s="3"/>
    </row>
    <row r="195" spans="1:5" ht="12.75">
      <c r="A195" s="2" t="s">
        <v>376</v>
      </c>
      <c r="B195" s="52" t="s">
        <v>92</v>
      </c>
      <c r="E195" s="3"/>
    </row>
    <row r="196" ht="12.75">
      <c r="E196" s="3"/>
    </row>
    <row r="197" spans="2:5" ht="12.75">
      <c r="B197" s="3" t="s">
        <v>346</v>
      </c>
      <c r="E197" s="3"/>
    </row>
    <row r="198" spans="2:5" ht="12.75">
      <c r="B198" s="2" t="s">
        <v>108</v>
      </c>
      <c r="E198" s="3"/>
    </row>
    <row r="199" ht="12.75">
      <c r="E199" s="3"/>
    </row>
    <row r="200" spans="4:8" ht="12.75">
      <c r="D200" s="3"/>
      <c r="F200" s="49" t="s">
        <v>28</v>
      </c>
      <c r="G200" s="12" t="s">
        <v>3</v>
      </c>
      <c r="H200" s="12" t="s">
        <v>4</v>
      </c>
    </row>
    <row r="201" spans="4:8" ht="12.75">
      <c r="D201" s="3"/>
      <c r="F201" s="49" t="s">
        <v>29</v>
      </c>
      <c r="G201" s="12" t="s">
        <v>30</v>
      </c>
      <c r="H201" s="12" t="s">
        <v>5</v>
      </c>
    </row>
    <row r="202" spans="4:8" ht="12.75">
      <c r="D202" s="3"/>
      <c r="F202" s="53" t="s">
        <v>31</v>
      </c>
      <c r="G202" s="15" t="s">
        <v>31</v>
      </c>
      <c r="H202" s="15" t="s">
        <v>31</v>
      </c>
    </row>
    <row r="203" ht="12.75">
      <c r="D203" s="3"/>
    </row>
    <row r="204" ht="12.75">
      <c r="D204" s="3"/>
    </row>
    <row r="205" spans="2:8" ht="12.75">
      <c r="B205" s="2" t="s">
        <v>215</v>
      </c>
      <c r="C205" s="23" t="s">
        <v>93</v>
      </c>
      <c r="D205" s="61"/>
      <c r="F205" s="105">
        <v>305</v>
      </c>
      <c r="G205" s="106">
        <v>305</v>
      </c>
      <c r="H205" s="13">
        <f>+F205-G205</f>
        <v>0</v>
      </c>
    </row>
    <row r="206" spans="2:7" ht="12.75">
      <c r="B206" s="2" t="s">
        <v>216</v>
      </c>
      <c r="C206" s="23" t="s">
        <v>94</v>
      </c>
      <c r="D206" s="61"/>
      <c r="F206" s="76"/>
      <c r="G206" s="106"/>
    </row>
    <row r="207" spans="2:8" ht="12.75">
      <c r="B207" s="2" t="s">
        <v>69</v>
      </c>
      <c r="C207" s="23" t="s">
        <v>95</v>
      </c>
      <c r="D207" s="61"/>
      <c r="F207" s="76">
        <v>5.35</v>
      </c>
      <c r="G207" s="106">
        <f>0.82+0.64</f>
        <v>1.46</v>
      </c>
      <c r="H207" s="13">
        <f aca="true" t="shared" si="0" ref="H207:H212">+F207-G207</f>
        <v>3.8899999999999997</v>
      </c>
    </row>
    <row r="208" spans="2:8" ht="12.75">
      <c r="B208" s="2" t="s">
        <v>72</v>
      </c>
      <c r="C208" s="23" t="s">
        <v>96</v>
      </c>
      <c r="D208" s="61"/>
      <c r="F208" s="76">
        <v>26.26</v>
      </c>
      <c r="G208" s="106">
        <f>7.35+6.3</f>
        <v>13.649999999999999</v>
      </c>
      <c r="H208" s="13">
        <f t="shared" si="0"/>
        <v>12.610000000000003</v>
      </c>
    </row>
    <row r="209" spans="2:8" ht="12.75">
      <c r="B209" s="2" t="s">
        <v>97</v>
      </c>
      <c r="C209" s="23" t="s">
        <v>110</v>
      </c>
      <c r="D209" s="61"/>
      <c r="F209" s="76">
        <v>118.863</v>
      </c>
      <c r="G209" s="106">
        <f>38.09+21.32+3.41</f>
        <v>62.82000000000001</v>
      </c>
      <c r="H209" s="13">
        <f t="shared" si="0"/>
        <v>56.04299999999999</v>
      </c>
    </row>
    <row r="210" spans="2:8" ht="12.75">
      <c r="B210" s="2" t="s">
        <v>98</v>
      </c>
      <c r="C210" s="23" t="s">
        <v>111</v>
      </c>
      <c r="D210" s="61"/>
      <c r="F210" s="76">
        <v>54.942</v>
      </c>
      <c r="G210" s="106">
        <f>14.4+10.08</f>
        <v>24.48</v>
      </c>
      <c r="H210" s="13">
        <f t="shared" si="0"/>
        <v>30.462</v>
      </c>
    </row>
    <row r="211" spans="2:8" ht="12.75">
      <c r="B211" s="2" t="s">
        <v>100</v>
      </c>
      <c r="C211" s="23" t="s">
        <v>99</v>
      </c>
      <c r="D211" s="61"/>
      <c r="F211" s="76">
        <v>35.181</v>
      </c>
      <c r="G211" s="106">
        <f>12.97+5.84</f>
        <v>18.810000000000002</v>
      </c>
      <c r="H211" s="13">
        <f t="shared" si="0"/>
        <v>16.370999999999995</v>
      </c>
    </row>
    <row r="212" spans="2:8" ht="12.75">
      <c r="B212" s="2" t="s">
        <v>109</v>
      </c>
      <c r="C212" s="23" t="s">
        <v>101</v>
      </c>
      <c r="D212" s="61"/>
      <c r="F212" s="107">
        <v>22.522</v>
      </c>
      <c r="G212" s="108">
        <f>5.25+1.57</f>
        <v>6.82</v>
      </c>
      <c r="H212" s="102">
        <f t="shared" si="0"/>
        <v>15.701999999999998</v>
      </c>
    </row>
    <row r="213" spans="4:8" ht="12.75">
      <c r="D213" s="3"/>
      <c r="F213" s="21">
        <f>SUM(F205:F212)</f>
        <v>568.118</v>
      </c>
      <c r="G213" s="13">
        <f>SUM(G205:G212)</f>
        <v>433.03999999999996</v>
      </c>
      <c r="H213" s="13">
        <f>SUM(H205:H212)</f>
        <v>135.07799999999997</v>
      </c>
    </row>
    <row r="214" spans="2:8" ht="12.75">
      <c r="B214" s="2" t="s">
        <v>217</v>
      </c>
      <c r="C214" s="2" t="s">
        <v>102</v>
      </c>
      <c r="D214" s="3"/>
      <c r="F214" s="21">
        <f>+F216-F213</f>
        <v>31.881999999999948</v>
      </c>
      <c r="G214" s="13">
        <f>12.18+10.44</f>
        <v>22.619999999999997</v>
      </c>
      <c r="H214" s="13">
        <f>+F214-G214</f>
        <v>9.26199999999995</v>
      </c>
    </row>
    <row r="215" spans="3:8" ht="12.75">
      <c r="C215" s="2" t="s">
        <v>34</v>
      </c>
      <c r="D215" s="3"/>
      <c r="F215" s="14">
        <v>0</v>
      </c>
      <c r="G215" s="13">
        <f>34.29+40.85+69.21-0.0065</f>
        <v>144.3435</v>
      </c>
      <c r="H215" s="13">
        <v>0</v>
      </c>
    </row>
    <row r="216" spans="4:8" ht="13.5" thickBot="1">
      <c r="D216" s="3"/>
      <c r="F216" s="56">
        <v>600</v>
      </c>
      <c r="G216" s="104">
        <f>SUM(G213:G215)</f>
        <v>600.0035</v>
      </c>
      <c r="H216" s="104">
        <f>SUM(H213:H215)</f>
        <v>144.33999999999992</v>
      </c>
    </row>
    <row r="217" spans="4:9" ht="13.5" thickTop="1">
      <c r="D217" s="3"/>
      <c r="E217" s="14"/>
      <c r="F217" s="2"/>
      <c r="I217" s="13"/>
    </row>
    <row r="218" ht="12.75">
      <c r="E218" s="3"/>
    </row>
    <row r="219" spans="4:5" ht="12.75">
      <c r="D219" s="23" t="s">
        <v>150</v>
      </c>
      <c r="E219" s="3"/>
    </row>
    <row r="220" spans="4:5" ht="12.75">
      <c r="D220" s="23" t="s">
        <v>103</v>
      </c>
      <c r="E220" s="3"/>
    </row>
    <row r="221" ht="12.75">
      <c r="E221" s="3"/>
    </row>
    <row r="222" spans="1:5" ht="12.75">
      <c r="A222" s="2" t="s">
        <v>377</v>
      </c>
      <c r="B222" s="62" t="s">
        <v>104</v>
      </c>
      <c r="C222" s="22"/>
      <c r="D222" s="3"/>
      <c r="E222" s="3"/>
    </row>
    <row r="223" spans="2:5" ht="12.75">
      <c r="B223" s="3"/>
      <c r="C223" s="3"/>
      <c r="D223" s="3"/>
      <c r="E223" s="3"/>
    </row>
    <row r="224" spans="2:5" ht="12.75">
      <c r="B224" s="2" t="s">
        <v>112</v>
      </c>
      <c r="E224" s="3"/>
    </row>
    <row r="225" spans="2:5" ht="12.75">
      <c r="B225" s="2" t="s">
        <v>127</v>
      </c>
      <c r="E225" s="3"/>
    </row>
    <row r="226" spans="2:5" ht="12.75">
      <c r="B226" s="2" t="s">
        <v>128</v>
      </c>
      <c r="E226" s="3"/>
    </row>
    <row r="227" ht="12.75">
      <c r="E227" s="3"/>
    </row>
    <row r="228" ht="12.75">
      <c r="B228" s="2" t="s">
        <v>6</v>
      </c>
    </row>
    <row r="230" spans="2:9" ht="38.25" customHeight="1">
      <c r="B230" s="117" t="s">
        <v>129</v>
      </c>
      <c r="C230" s="117"/>
      <c r="D230" s="63" t="s">
        <v>130</v>
      </c>
      <c r="E230" s="63" t="s">
        <v>131</v>
      </c>
      <c r="F230" s="64" t="s">
        <v>132</v>
      </c>
      <c r="G230" s="65" t="s">
        <v>133</v>
      </c>
      <c r="H230" s="63" t="s">
        <v>134</v>
      </c>
      <c r="I230" s="63" t="s">
        <v>135</v>
      </c>
    </row>
    <row r="231" spans="2:9" ht="12.75">
      <c r="B231" s="118"/>
      <c r="C231" s="118"/>
      <c r="D231" s="66"/>
      <c r="E231" s="67" t="s">
        <v>136</v>
      </c>
      <c r="F231" s="68" t="s">
        <v>136</v>
      </c>
      <c r="G231" s="18" t="s">
        <v>136</v>
      </c>
      <c r="H231" s="67" t="s">
        <v>136</v>
      </c>
      <c r="I231" s="69"/>
    </row>
    <row r="232" spans="2:9" ht="12.75">
      <c r="B232" s="119">
        <v>37167</v>
      </c>
      <c r="C232" s="119"/>
      <c r="D232" s="70">
        <v>10000</v>
      </c>
      <c r="E232" s="71">
        <v>0.89</v>
      </c>
      <c r="F232" s="72">
        <v>0.89</v>
      </c>
      <c r="G232" s="73">
        <v>0.89</v>
      </c>
      <c r="H232" s="74">
        <v>8979.31</v>
      </c>
      <c r="I232" s="70">
        <v>10000</v>
      </c>
    </row>
    <row r="234" ht="12.75">
      <c r="B234" s="2" t="s">
        <v>137</v>
      </c>
    </row>
    <row r="235" ht="12.75">
      <c r="B235" s="2" t="s">
        <v>138</v>
      </c>
    </row>
    <row r="237" ht="12.75">
      <c r="B237" s="2" t="s">
        <v>139</v>
      </c>
    </row>
    <row r="238" ht="12.75">
      <c r="E238" s="3"/>
    </row>
    <row r="239" ht="12.75">
      <c r="E239" s="3"/>
    </row>
    <row r="240" spans="1:2" ht="12.75">
      <c r="A240" s="1" t="s">
        <v>267</v>
      </c>
      <c r="B240" s="4" t="s">
        <v>140</v>
      </c>
    </row>
    <row r="241" spans="1:2" ht="12.75">
      <c r="A241" s="1"/>
      <c r="B241" s="4" t="s">
        <v>141</v>
      </c>
    </row>
    <row r="242" spans="1:2" ht="12.75">
      <c r="A242" s="1"/>
      <c r="B242" s="4"/>
    </row>
    <row r="243" ht="12.75">
      <c r="B243" s="2" t="s">
        <v>142</v>
      </c>
    </row>
    <row r="244" ht="12.75">
      <c r="B244" s="2" t="s">
        <v>359</v>
      </c>
    </row>
    <row r="245" ht="12.75">
      <c r="A245" s="1"/>
    </row>
    <row r="246" ht="12.75">
      <c r="A246" s="1"/>
    </row>
    <row r="247" spans="1:7" ht="12.75">
      <c r="A247" s="1" t="s">
        <v>275</v>
      </c>
      <c r="B247" s="4" t="s">
        <v>292</v>
      </c>
      <c r="E247" s="6" t="s">
        <v>293</v>
      </c>
      <c r="F247" s="40" t="s">
        <v>294</v>
      </c>
      <c r="G247" s="6" t="s">
        <v>295</v>
      </c>
    </row>
    <row r="248" spans="1:7" ht="12.75">
      <c r="A248" s="1"/>
      <c r="E248" s="5" t="s">
        <v>214</v>
      </c>
      <c r="F248" s="38" t="s">
        <v>214</v>
      </c>
      <c r="G248" s="5" t="s">
        <v>214</v>
      </c>
    </row>
    <row r="249" spans="1:8" ht="12.75">
      <c r="A249" s="75"/>
      <c r="C249" s="2" t="s">
        <v>296</v>
      </c>
      <c r="E249" s="110">
        <f>101880.277+13249.22+15000+2301.748</f>
        <v>132431.245</v>
      </c>
      <c r="F249" s="110">
        <f>34419.585+23372.082+19063.849+8703.136+10936.159</f>
        <v>96494.811</v>
      </c>
      <c r="G249" s="110">
        <f>SUM(E249:F249)</f>
        <v>228926.05599999998</v>
      </c>
      <c r="H249" s="11"/>
    </row>
    <row r="250" spans="1:8" ht="12.75">
      <c r="A250" s="1"/>
      <c r="C250" s="2" t="s">
        <v>297</v>
      </c>
      <c r="E250" s="110">
        <f>35497.162+2687.234</f>
        <v>38184.39599999999</v>
      </c>
      <c r="F250" s="110">
        <f>6569.291+4686.059</f>
        <v>11255.35</v>
      </c>
      <c r="G250" s="110">
        <f>SUM(E250:F250)</f>
        <v>49439.74599999999</v>
      </c>
      <c r="H250" s="11"/>
    </row>
    <row r="251" spans="1:8" ht="12.75">
      <c r="A251" s="1"/>
      <c r="C251" s="2" t="s">
        <v>1</v>
      </c>
      <c r="E251" s="110">
        <f>150000</f>
        <v>150000</v>
      </c>
      <c r="F251" s="110">
        <v>0</v>
      </c>
      <c r="G251" s="110">
        <f>SUM(E251:F251)</f>
        <v>150000</v>
      </c>
      <c r="H251" s="11"/>
    </row>
    <row r="252" spans="1:7" ht="12.75">
      <c r="A252" s="1"/>
      <c r="C252" s="2" t="s">
        <v>143</v>
      </c>
      <c r="E252" s="110">
        <v>720000</v>
      </c>
      <c r="F252" s="110">
        <v>0</v>
      </c>
      <c r="G252" s="110">
        <f>SUM(E252:F252)</f>
        <v>720000</v>
      </c>
    </row>
    <row r="253" spans="1:7" ht="13.5" thickBot="1">
      <c r="A253" s="1"/>
      <c r="E253" s="111">
        <f>SUM(E249:E252)</f>
        <v>1040615.6410000001</v>
      </c>
      <c r="F253" s="111">
        <f>SUM(F249:F252)</f>
        <v>107750.16100000001</v>
      </c>
      <c r="G253" s="111">
        <f>SUM(G249:G252)</f>
        <v>1148365.802</v>
      </c>
    </row>
    <row r="254" spans="1:7" ht="13.5" thickTop="1">
      <c r="A254" s="1"/>
      <c r="E254" s="23"/>
      <c r="F254" s="76"/>
      <c r="G254" s="27"/>
    </row>
    <row r="255" spans="1:7" ht="12.75">
      <c r="A255" s="1"/>
      <c r="C255" s="52" t="s">
        <v>298</v>
      </c>
      <c r="G255" s="11"/>
    </row>
    <row r="256" spans="1:7" ht="12.75">
      <c r="A256" s="1"/>
      <c r="C256" s="2" t="s">
        <v>299</v>
      </c>
      <c r="E256" s="112" t="s">
        <v>172</v>
      </c>
      <c r="F256" s="77"/>
      <c r="G256" s="47"/>
    </row>
    <row r="257" spans="1:7" ht="12.75">
      <c r="A257" s="1"/>
      <c r="C257" s="2" t="s">
        <v>300</v>
      </c>
      <c r="E257" s="112" t="s">
        <v>360</v>
      </c>
      <c r="F257" s="49"/>
      <c r="G257" s="47"/>
    </row>
    <row r="258" ht="12.75">
      <c r="A258" s="1"/>
    </row>
    <row r="259" spans="1:7" ht="12.75">
      <c r="A259" s="1"/>
      <c r="E259" s="47"/>
      <c r="F259" s="49"/>
      <c r="G259" s="47"/>
    </row>
    <row r="260" spans="1:9" ht="12.75">
      <c r="A260" s="1"/>
      <c r="B260" s="23" t="s">
        <v>144</v>
      </c>
      <c r="C260" s="23"/>
      <c r="D260" s="23"/>
      <c r="E260" s="43"/>
      <c r="F260" s="78"/>
      <c r="G260" s="43"/>
      <c r="H260" s="23"/>
      <c r="I260" s="23"/>
    </row>
    <row r="261" spans="1:9" ht="12.75">
      <c r="A261" s="1"/>
      <c r="B261" s="23" t="s">
        <v>145</v>
      </c>
      <c r="C261" s="23"/>
      <c r="D261" s="23"/>
      <c r="E261" s="43"/>
      <c r="F261" s="78"/>
      <c r="G261" s="43"/>
      <c r="H261" s="23"/>
      <c r="I261" s="23"/>
    </row>
    <row r="262" spans="1:9" ht="12.75">
      <c r="A262" s="1"/>
      <c r="B262" s="23" t="s">
        <v>171</v>
      </c>
      <c r="C262" s="23"/>
      <c r="D262" s="23"/>
      <c r="E262" s="43"/>
      <c r="F262" s="78"/>
      <c r="G262" s="43"/>
      <c r="H262" s="23"/>
      <c r="I262" s="23"/>
    </row>
    <row r="263" spans="1:9" ht="12.75">
      <c r="A263" s="1"/>
      <c r="B263" s="23" t="s">
        <v>146</v>
      </c>
      <c r="C263" s="23"/>
      <c r="D263" s="23"/>
      <c r="E263" s="43"/>
      <c r="F263" s="78"/>
      <c r="G263" s="43"/>
      <c r="H263" s="23"/>
      <c r="I263" s="23"/>
    </row>
    <row r="264" spans="1:9" ht="12.75">
      <c r="A264" s="1"/>
      <c r="B264" s="23"/>
      <c r="C264" s="23"/>
      <c r="D264" s="23"/>
      <c r="E264" s="43"/>
      <c r="F264" s="78"/>
      <c r="G264" s="43"/>
      <c r="H264" s="23"/>
      <c r="I264" s="23"/>
    </row>
    <row r="265" ht="12.75">
      <c r="A265" s="1"/>
    </row>
    <row r="266" spans="1:2" ht="12.75">
      <c r="A266" s="1" t="s">
        <v>277</v>
      </c>
      <c r="B266" s="4" t="s">
        <v>301</v>
      </c>
    </row>
    <row r="267" ht="12.75">
      <c r="A267" s="1"/>
    </row>
    <row r="268" spans="1:2" ht="12.75">
      <c r="A268" s="79"/>
      <c r="B268" s="23" t="s">
        <v>147</v>
      </c>
    </row>
    <row r="269" spans="1:2" ht="12.75">
      <c r="A269" s="1"/>
      <c r="B269" s="23" t="s">
        <v>357</v>
      </c>
    </row>
    <row r="270" spans="1:2" ht="12.75">
      <c r="A270" s="1"/>
      <c r="B270" s="23" t="s">
        <v>218</v>
      </c>
    </row>
    <row r="271" ht="12.75">
      <c r="A271" s="1"/>
    </row>
    <row r="272" ht="12.75">
      <c r="A272" s="1"/>
    </row>
    <row r="273" spans="1:2" ht="12.75">
      <c r="A273" s="1" t="s">
        <v>279</v>
      </c>
      <c r="B273" s="4" t="s">
        <v>303</v>
      </c>
    </row>
    <row r="274" ht="12.75">
      <c r="A274" s="1"/>
    </row>
    <row r="275" spans="1:2" ht="12.75">
      <c r="A275" s="1"/>
      <c r="B275" s="2" t="s">
        <v>304</v>
      </c>
    </row>
    <row r="276" ht="12.75">
      <c r="A276" s="1"/>
    </row>
    <row r="277" spans="1:3" ht="12.75">
      <c r="A277" s="1"/>
      <c r="C277" s="80"/>
    </row>
    <row r="278" spans="1:2" ht="12.75">
      <c r="A278" s="1" t="s">
        <v>281</v>
      </c>
      <c r="B278" s="4" t="s">
        <v>306</v>
      </c>
    </row>
    <row r="279" ht="12.75">
      <c r="A279" s="1"/>
    </row>
    <row r="280" ht="12.75">
      <c r="A280" s="1"/>
    </row>
    <row r="281" spans="1:4" ht="12.75">
      <c r="A281" s="1"/>
      <c r="B281" s="81">
        <v>13.1</v>
      </c>
      <c r="D281" s="2" t="s">
        <v>148</v>
      </c>
    </row>
    <row r="282" spans="1:4" ht="12.75">
      <c r="A282" s="1"/>
      <c r="D282" s="2" t="s">
        <v>149</v>
      </c>
    </row>
    <row r="283" spans="1:4" ht="12.75">
      <c r="A283" s="1"/>
      <c r="D283" s="2" t="s">
        <v>155</v>
      </c>
    </row>
    <row r="284" spans="1:4" ht="12.75">
      <c r="A284" s="1"/>
      <c r="D284" s="2" t="s">
        <v>156</v>
      </c>
    </row>
    <row r="285" ht="12.75">
      <c r="A285" s="1"/>
    </row>
    <row r="286" spans="1:4" ht="12.75">
      <c r="A286" s="1"/>
      <c r="D286" s="2" t="s">
        <v>157</v>
      </c>
    </row>
    <row r="287" spans="1:4" ht="12.75">
      <c r="A287" s="1"/>
      <c r="D287" s="2" t="s">
        <v>158</v>
      </c>
    </row>
    <row r="288" ht="12.75">
      <c r="A288" s="1"/>
    </row>
    <row r="289" spans="1:4" ht="12.75">
      <c r="A289" s="1"/>
      <c r="D289" s="2" t="s">
        <v>159</v>
      </c>
    </row>
    <row r="290" spans="1:4" ht="12.75">
      <c r="A290" s="1"/>
      <c r="D290" s="2" t="s">
        <v>160</v>
      </c>
    </row>
    <row r="291" spans="1:4" ht="12.75">
      <c r="A291" s="1"/>
      <c r="D291" s="2" t="s">
        <v>161</v>
      </c>
    </row>
    <row r="292" ht="12.75">
      <c r="A292" s="1"/>
    </row>
    <row r="293" spans="1:4" ht="12.75">
      <c r="A293" s="1"/>
      <c r="B293" s="7"/>
      <c r="D293" s="2" t="s">
        <v>162</v>
      </c>
    </row>
    <row r="294" spans="1:4" ht="12.75">
      <c r="A294" s="1"/>
      <c r="D294" s="2" t="s">
        <v>114</v>
      </c>
    </row>
    <row r="295" spans="1:4" ht="12.75">
      <c r="A295" s="1"/>
      <c r="D295" s="2" t="s">
        <v>115</v>
      </c>
    </row>
    <row r="296" ht="12.75">
      <c r="A296" s="1"/>
    </row>
    <row r="297" spans="1:4" ht="12.75">
      <c r="A297" s="1"/>
      <c r="D297" s="2" t="s">
        <v>163</v>
      </c>
    </row>
    <row r="298" spans="1:4" ht="12.75">
      <c r="A298" s="1"/>
      <c r="D298" s="2" t="s">
        <v>164</v>
      </c>
    </row>
    <row r="299" ht="12.75">
      <c r="A299" s="1"/>
    </row>
    <row r="300" ht="12.75">
      <c r="A300" s="1"/>
    </row>
    <row r="301" spans="1:4" ht="12.75">
      <c r="A301" s="1"/>
      <c r="B301" s="81">
        <v>13.2</v>
      </c>
      <c r="D301" s="2" t="s">
        <v>165</v>
      </c>
    </row>
    <row r="302" spans="1:4" ht="12.75">
      <c r="A302" s="1"/>
      <c r="D302" s="2" t="s">
        <v>166</v>
      </c>
    </row>
    <row r="303" spans="1:4" ht="12.75">
      <c r="A303" s="1"/>
      <c r="D303" s="2" t="s">
        <v>167</v>
      </c>
    </row>
    <row r="304" spans="1:4" ht="12.75">
      <c r="A304" s="1"/>
      <c r="D304" s="2" t="s">
        <v>168</v>
      </c>
    </row>
    <row r="305" spans="1:4" ht="12.75">
      <c r="A305" s="1"/>
      <c r="D305" s="2" t="s">
        <v>169</v>
      </c>
    </row>
    <row r="306" spans="1:4" ht="12.75">
      <c r="A306" s="1"/>
      <c r="D306" s="2" t="s">
        <v>7</v>
      </c>
    </row>
    <row r="307" spans="1:4" ht="12.75">
      <c r="A307" s="1"/>
      <c r="D307" s="2" t="s">
        <v>8</v>
      </c>
    </row>
    <row r="308" ht="12.75">
      <c r="A308" s="1"/>
    </row>
    <row r="309" spans="1:2" ht="13.5">
      <c r="A309" s="1"/>
      <c r="B309" s="10"/>
    </row>
    <row r="310" spans="1:2" ht="12.75">
      <c r="A310" s="1" t="s">
        <v>302</v>
      </c>
      <c r="B310" s="4" t="s">
        <v>308</v>
      </c>
    </row>
    <row r="311" spans="1:7" ht="12.75">
      <c r="A311" s="1"/>
      <c r="B311" s="4"/>
      <c r="G311" s="5"/>
    </row>
    <row r="312" spans="1:7" ht="12.75">
      <c r="A312" s="1"/>
      <c r="E312" s="5"/>
      <c r="F312" s="38" t="s">
        <v>309</v>
      </c>
      <c r="G312" s="5"/>
    </row>
    <row r="313" spans="1:7" ht="12.75">
      <c r="A313" s="1"/>
      <c r="E313" s="5"/>
      <c r="F313" s="38" t="s">
        <v>310</v>
      </c>
      <c r="G313" s="5" t="s">
        <v>311</v>
      </c>
    </row>
    <row r="314" spans="1:7" ht="12.75">
      <c r="A314" s="1"/>
      <c r="B314" s="4" t="s">
        <v>312</v>
      </c>
      <c r="E314" s="6" t="s">
        <v>371</v>
      </c>
      <c r="F314" s="40" t="s">
        <v>222</v>
      </c>
      <c r="G314" s="6" t="s">
        <v>313</v>
      </c>
    </row>
    <row r="315" spans="1:7" ht="12.75">
      <c r="A315" s="1"/>
      <c r="E315" s="5" t="s">
        <v>214</v>
      </c>
      <c r="F315" s="38" t="s">
        <v>214</v>
      </c>
      <c r="G315" s="5" t="s">
        <v>214</v>
      </c>
    </row>
    <row r="316" spans="1:7" ht="12.75">
      <c r="A316" s="1"/>
      <c r="B316" s="2" t="s">
        <v>351</v>
      </c>
      <c r="E316" s="27">
        <v>2990.324</v>
      </c>
      <c r="F316" s="27">
        <f>-9209.533+29.307+1</f>
        <v>-9179.225999999999</v>
      </c>
      <c r="G316" s="27">
        <v>581155.82</v>
      </c>
    </row>
    <row r="317" spans="1:7" ht="12.75">
      <c r="A317" s="1"/>
      <c r="B317" s="2" t="s">
        <v>177</v>
      </c>
      <c r="E317" s="27">
        <f>671425.423+16650.303-E316</f>
        <v>685085.4019999999</v>
      </c>
      <c r="F317" s="27">
        <f>61552.242+2415.797-F325</f>
        <v>61177.039</v>
      </c>
      <c r="G317" s="27">
        <f>1478819.299+59982.788</f>
        <v>1538802.087</v>
      </c>
    </row>
    <row r="318" spans="1:7" ht="12.75">
      <c r="A318" s="1"/>
      <c r="B318" s="2" t="s">
        <v>314</v>
      </c>
      <c r="E318" s="27">
        <v>5624.136</v>
      </c>
      <c r="F318" s="27">
        <v>1239.833</v>
      </c>
      <c r="G318" s="27">
        <v>72125.108</v>
      </c>
    </row>
    <row r="319" spans="1:7" ht="12.75">
      <c r="A319" s="1"/>
      <c r="B319" s="2" t="s">
        <v>315</v>
      </c>
      <c r="E319" s="27">
        <v>19238.508</v>
      </c>
      <c r="F319" s="27">
        <v>659.671</v>
      </c>
      <c r="G319" s="27">
        <v>12390.534</v>
      </c>
    </row>
    <row r="320" spans="1:7" ht="12.75">
      <c r="A320" s="1"/>
      <c r="B320" s="2" t="s">
        <v>316</v>
      </c>
      <c r="E320" s="27">
        <v>40699.386</v>
      </c>
      <c r="F320" s="27">
        <v>2747.569</v>
      </c>
      <c r="G320" s="27">
        <v>44119.757</v>
      </c>
    </row>
    <row r="321" spans="1:7" ht="12.75">
      <c r="A321" s="1"/>
      <c r="B321" s="2" t="s">
        <v>317</v>
      </c>
      <c r="E321" s="27">
        <v>3550.896</v>
      </c>
      <c r="F321" s="27">
        <v>-4465.564</v>
      </c>
      <c r="G321" s="27">
        <v>-2946.455</v>
      </c>
    </row>
    <row r="322" spans="1:7" ht="12.75">
      <c r="A322" s="1"/>
      <c r="B322" s="2" t="s">
        <v>16</v>
      </c>
      <c r="E322" s="33">
        <v>14467.428</v>
      </c>
      <c r="F322" s="33">
        <v>-9613.877</v>
      </c>
      <c r="G322" s="33">
        <f>102356.511-27.26</f>
        <v>102329.251</v>
      </c>
    </row>
    <row r="323" spans="1:7" ht="12.75" hidden="1">
      <c r="A323" s="1"/>
      <c r="B323" s="2" t="s">
        <v>17</v>
      </c>
      <c r="E323" s="33">
        <v>0</v>
      </c>
      <c r="F323" s="33">
        <f>29.307-29.307</f>
        <v>0</v>
      </c>
      <c r="G323" s="33">
        <v>0</v>
      </c>
    </row>
    <row r="324" spans="1:7" ht="12.75">
      <c r="A324" s="1"/>
      <c r="E324" s="27">
        <f>SUM(E316:E323)</f>
        <v>771656.08</v>
      </c>
      <c r="F324" s="27">
        <f>SUM(F316:F323)</f>
        <v>42565.445</v>
      </c>
      <c r="G324" s="27">
        <f>SUM(G316:G323)</f>
        <v>2347976.1020000004</v>
      </c>
    </row>
    <row r="325" spans="1:7" ht="12.75">
      <c r="A325" s="1"/>
      <c r="B325" s="2" t="s">
        <v>15</v>
      </c>
      <c r="E325" s="27"/>
      <c r="F325" s="27">
        <v>2791</v>
      </c>
      <c r="G325" s="27"/>
    </row>
    <row r="326" spans="1:7" ht="13.5" thickBot="1">
      <c r="A326" s="1"/>
      <c r="E326" s="109">
        <f>SUM(E324:E325)</f>
        <v>771656.08</v>
      </c>
      <c r="F326" s="109">
        <f>SUM(F324:F325)</f>
        <v>45356.445</v>
      </c>
      <c r="G326" s="109">
        <f>SUM(G324:G325)</f>
        <v>2347976.1020000004</v>
      </c>
    </row>
    <row r="327" spans="1:7" ht="13.5" thickTop="1">
      <c r="A327" s="1"/>
      <c r="E327" s="27"/>
      <c r="F327" s="27"/>
      <c r="G327" s="27"/>
    </row>
    <row r="328" ht="12.75">
      <c r="A328" s="1"/>
    </row>
    <row r="329" spans="1:2" ht="12.75">
      <c r="A329" s="1" t="s">
        <v>305</v>
      </c>
      <c r="B329" s="4" t="s">
        <v>178</v>
      </c>
    </row>
    <row r="330" spans="1:2" ht="12.75">
      <c r="A330" s="1"/>
      <c r="B330" s="4" t="s">
        <v>179</v>
      </c>
    </row>
    <row r="331" spans="1:2" ht="12.75">
      <c r="A331" s="1"/>
      <c r="B331" s="4"/>
    </row>
    <row r="332" spans="1:2" ht="12.75">
      <c r="A332" s="1"/>
      <c r="B332" s="4"/>
    </row>
    <row r="333" spans="1:9" ht="12.75">
      <c r="A333" s="1"/>
      <c r="B333" s="82"/>
      <c r="C333" s="16"/>
      <c r="D333" s="16"/>
      <c r="E333" s="16"/>
      <c r="F333" s="83" t="s">
        <v>206</v>
      </c>
      <c r="G333" s="83" t="s">
        <v>180</v>
      </c>
      <c r="H333" s="84" t="s">
        <v>181</v>
      </c>
      <c r="I333" s="84" t="s">
        <v>181</v>
      </c>
    </row>
    <row r="334" spans="1:9" ht="12.75">
      <c r="A334" s="1"/>
      <c r="B334" s="85"/>
      <c r="C334" s="3"/>
      <c r="D334" s="3"/>
      <c r="E334" s="3"/>
      <c r="F334" s="86" t="s">
        <v>182</v>
      </c>
      <c r="G334" s="86" t="s">
        <v>182</v>
      </c>
      <c r="H334" s="86" t="s">
        <v>183</v>
      </c>
      <c r="I334" s="86" t="s">
        <v>183</v>
      </c>
    </row>
    <row r="335" spans="1:9" ht="12.75">
      <c r="A335" s="1"/>
      <c r="B335" s="85"/>
      <c r="C335" s="3"/>
      <c r="D335" s="3"/>
      <c r="E335" s="3"/>
      <c r="F335" s="87" t="s">
        <v>184</v>
      </c>
      <c r="G335" s="87" t="s">
        <v>184</v>
      </c>
      <c r="H335" s="87"/>
      <c r="I335" s="87"/>
    </row>
    <row r="336" spans="1:9" ht="12.75">
      <c r="A336" s="1"/>
      <c r="B336" s="88"/>
      <c r="C336" s="20"/>
      <c r="D336" s="20"/>
      <c r="E336" s="20"/>
      <c r="F336" s="71" t="s">
        <v>185</v>
      </c>
      <c r="G336" s="71" t="s">
        <v>185</v>
      </c>
      <c r="H336" s="71" t="s">
        <v>185</v>
      </c>
      <c r="I336" s="71" t="s">
        <v>186</v>
      </c>
    </row>
    <row r="337" spans="1:9" ht="12.75">
      <c r="A337" s="1"/>
      <c r="B337" s="85"/>
      <c r="C337" s="3"/>
      <c r="D337" s="3"/>
      <c r="E337" s="3"/>
      <c r="F337" s="89"/>
      <c r="G337" s="89"/>
      <c r="H337" s="89"/>
      <c r="I337" s="89"/>
    </row>
    <row r="338" spans="1:9" ht="12.75">
      <c r="A338" s="1"/>
      <c r="B338" s="17" t="s">
        <v>371</v>
      </c>
      <c r="C338" s="3"/>
      <c r="D338" s="3"/>
      <c r="E338" s="3"/>
      <c r="F338" s="90">
        <v>771656</v>
      </c>
      <c r="G338" s="90">
        <v>512387</v>
      </c>
      <c r="H338" s="90">
        <f>+F338-G338</f>
        <v>259269</v>
      </c>
      <c r="I338" s="91">
        <f>+H338/G338</f>
        <v>0.5060022990434965</v>
      </c>
    </row>
    <row r="339" spans="1:9" ht="12.75">
      <c r="A339" s="1"/>
      <c r="B339" s="19"/>
      <c r="C339" s="20"/>
      <c r="D339" s="20"/>
      <c r="E339" s="20"/>
      <c r="F339" s="92"/>
      <c r="G339" s="92"/>
      <c r="H339" s="92"/>
      <c r="I339" s="93"/>
    </row>
    <row r="340" spans="1:9" ht="12.75">
      <c r="A340" s="1"/>
      <c r="B340" s="17" t="s">
        <v>117</v>
      </c>
      <c r="C340" s="3"/>
      <c r="D340" s="3"/>
      <c r="E340" s="3"/>
      <c r="F340" s="90"/>
      <c r="G340" s="90"/>
      <c r="H340" s="90"/>
      <c r="I340" s="94"/>
    </row>
    <row r="341" spans="1:9" ht="12.75">
      <c r="A341" s="1"/>
      <c r="B341" s="19" t="s">
        <v>116</v>
      </c>
      <c r="C341" s="20"/>
      <c r="D341" s="20"/>
      <c r="E341" s="20"/>
      <c r="F341" s="92">
        <v>42565</v>
      </c>
      <c r="G341" s="92">
        <v>26321</v>
      </c>
      <c r="H341" s="92">
        <f>+F341-G341</f>
        <v>16244</v>
      </c>
      <c r="I341" s="93">
        <f>+H341/G341</f>
        <v>0.6171498043387409</v>
      </c>
    </row>
    <row r="342" spans="1:10" ht="12.75" hidden="1">
      <c r="A342" s="1"/>
      <c r="B342" s="17" t="s">
        <v>187</v>
      </c>
      <c r="C342" s="3"/>
      <c r="D342" s="3"/>
      <c r="E342" s="3"/>
      <c r="F342" s="95"/>
      <c r="G342" s="90">
        <f>8308-H342</f>
        <v>3919</v>
      </c>
      <c r="H342" s="90">
        <v>4389</v>
      </c>
      <c r="I342" s="90"/>
      <c r="J342" s="90">
        <v>6197</v>
      </c>
    </row>
    <row r="343" spans="1:10" ht="12.75" hidden="1">
      <c r="A343" s="1"/>
      <c r="B343" s="88"/>
      <c r="C343" s="20"/>
      <c r="D343" s="20"/>
      <c r="E343" s="20"/>
      <c r="F343" s="96"/>
      <c r="G343" s="69"/>
      <c r="H343" s="69"/>
      <c r="I343" s="69"/>
      <c r="J343" s="69"/>
    </row>
    <row r="344" spans="1:2" ht="12.75">
      <c r="A344" s="1"/>
      <c r="B344" s="4"/>
    </row>
    <row r="345" spans="1:2" ht="12.75">
      <c r="A345" s="1"/>
      <c r="B345" s="4"/>
    </row>
    <row r="346" spans="1:2" ht="12.75">
      <c r="A346" s="1"/>
      <c r="B346" s="2" t="s">
        <v>151</v>
      </c>
    </row>
    <row r="347" spans="1:2" ht="12.75">
      <c r="A347" s="1"/>
      <c r="B347" s="2" t="s">
        <v>152</v>
      </c>
    </row>
    <row r="348" ht="12.75">
      <c r="A348" s="1"/>
    </row>
    <row r="349" spans="1:10" ht="12.75">
      <c r="A349" s="1"/>
      <c r="B349" s="23" t="s">
        <v>226</v>
      </c>
      <c r="C349" s="23"/>
      <c r="D349" s="23"/>
      <c r="E349" s="23"/>
      <c r="F349" s="76"/>
      <c r="G349" s="23"/>
      <c r="H349" s="23"/>
      <c r="I349" s="23"/>
      <c r="J349" s="23"/>
    </row>
    <row r="350" spans="1:10" ht="12.75">
      <c r="A350" s="1"/>
      <c r="B350" s="23" t="s">
        <v>176</v>
      </c>
      <c r="C350" s="23"/>
      <c r="D350" s="23"/>
      <c r="E350" s="23"/>
      <c r="F350" s="76"/>
      <c r="G350" s="23"/>
      <c r="H350" s="23"/>
      <c r="I350" s="23"/>
      <c r="J350" s="23"/>
    </row>
    <row r="351" spans="1:10" ht="12.75">
      <c r="A351" s="1"/>
      <c r="B351" s="23" t="s">
        <v>126</v>
      </c>
      <c r="C351" s="23"/>
      <c r="D351" s="23"/>
      <c r="E351" s="23"/>
      <c r="F351" s="76"/>
      <c r="G351" s="23"/>
      <c r="H351" s="23"/>
      <c r="I351" s="23"/>
      <c r="J351" s="23"/>
    </row>
    <row r="352" spans="1:10" ht="12.75" hidden="1">
      <c r="A352" s="1"/>
      <c r="B352" s="23"/>
      <c r="C352" s="23"/>
      <c r="D352" s="23"/>
      <c r="E352" s="23"/>
      <c r="F352" s="76"/>
      <c r="G352" s="23"/>
      <c r="H352" s="23"/>
      <c r="I352" s="23"/>
      <c r="J352" s="23"/>
    </row>
    <row r="353" spans="1:10" ht="12.75" hidden="1">
      <c r="A353" s="1"/>
      <c r="B353" s="23"/>
      <c r="C353" s="23"/>
      <c r="E353" s="26" t="s">
        <v>230</v>
      </c>
      <c r="F353" s="78" t="s">
        <v>228</v>
      </c>
      <c r="G353" s="23"/>
      <c r="H353" s="23"/>
      <c r="I353" s="23"/>
      <c r="J353" s="23"/>
    </row>
    <row r="354" spans="1:10" ht="15" hidden="1">
      <c r="A354" s="1"/>
      <c r="B354" s="23"/>
      <c r="C354" s="23"/>
      <c r="D354" s="114" t="s">
        <v>227</v>
      </c>
      <c r="E354" s="114" t="s">
        <v>231</v>
      </c>
      <c r="F354" s="113" t="s">
        <v>229</v>
      </c>
      <c r="G354" s="23"/>
      <c r="H354" s="23"/>
      <c r="I354" s="23"/>
      <c r="J354" s="23"/>
    </row>
    <row r="355" spans="1:10" ht="12.75" hidden="1">
      <c r="A355" s="1"/>
      <c r="B355" s="23"/>
      <c r="C355" s="23"/>
      <c r="D355" s="23"/>
      <c r="E355" s="23"/>
      <c r="F355" s="76"/>
      <c r="G355" s="23"/>
      <c r="H355" s="23"/>
      <c r="I355" s="23"/>
      <c r="J355" s="23"/>
    </row>
    <row r="356" spans="1:10" ht="12.75" hidden="1">
      <c r="A356" s="1"/>
      <c r="B356" s="23"/>
      <c r="C356" s="23"/>
      <c r="D356" s="23" t="s">
        <v>232</v>
      </c>
      <c r="E356" s="23">
        <v>577</v>
      </c>
      <c r="F356" s="27">
        <v>573</v>
      </c>
      <c r="G356" s="23"/>
      <c r="H356" s="23"/>
      <c r="I356" s="23"/>
      <c r="J356" s="23"/>
    </row>
    <row r="357" spans="1:10" ht="12.75" hidden="1">
      <c r="A357" s="1"/>
      <c r="B357" s="23"/>
      <c r="C357" s="23"/>
      <c r="D357" s="23" t="s">
        <v>233</v>
      </c>
      <c r="E357" s="23">
        <v>534</v>
      </c>
      <c r="F357" s="27">
        <v>534</v>
      </c>
      <c r="G357" s="23"/>
      <c r="H357" s="23"/>
      <c r="I357" s="23"/>
      <c r="J357" s="23"/>
    </row>
    <row r="358" spans="1:10" ht="12.75" hidden="1">
      <c r="A358" s="1"/>
      <c r="B358" s="23"/>
      <c r="C358" s="23"/>
      <c r="D358" s="23" t="s">
        <v>234</v>
      </c>
      <c r="E358" s="23">
        <v>216</v>
      </c>
      <c r="F358" s="27">
        <v>216</v>
      </c>
      <c r="G358" s="23"/>
      <c r="H358" s="23"/>
      <c r="I358" s="23"/>
      <c r="J358" s="23"/>
    </row>
    <row r="359" spans="1:10" ht="12.75">
      <c r="A359" s="1"/>
      <c r="B359" s="23" t="s">
        <v>125</v>
      </c>
      <c r="C359" s="23"/>
      <c r="D359" s="23"/>
      <c r="E359" s="23"/>
      <c r="F359" s="27"/>
      <c r="G359" s="23"/>
      <c r="H359" s="23"/>
      <c r="I359" s="23"/>
      <c r="J359" s="23"/>
    </row>
    <row r="360" spans="1:10" ht="12.75">
      <c r="A360" s="1"/>
      <c r="B360" s="23"/>
      <c r="C360" s="23"/>
      <c r="D360" s="23"/>
      <c r="E360" s="23"/>
      <c r="F360" s="27"/>
      <c r="G360" s="23"/>
      <c r="H360" s="23"/>
      <c r="I360" s="23"/>
      <c r="J360" s="23"/>
    </row>
    <row r="361" spans="1:10" ht="12.75">
      <c r="A361" s="1"/>
      <c r="B361" s="23"/>
      <c r="C361" s="23"/>
      <c r="D361" s="23"/>
      <c r="E361" s="23"/>
      <c r="F361" s="76"/>
      <c r="G361" s="23"/>
      <c r="H361" s="23"/>
      <c r="I361" s="23"/>
      <c r="J361" s="23"/>
    </row>
    <row r="362" spans="1:2" ht="12.75">
      <c r="A362" s="1" t="s">
        <v>307</v>
      </c>
      <c r="B362" s="4" t="s">
        <v>319</v>
      </c>
    </row>
    <row r="363" ht="12.75">
      <c r="A363" s="1"/>
    </row>
    <row r="364" spans="1:2" ht="12.75">
      <c r="A364" s="1"/>
      <c r="B364" s="2" t="s">
        <v>153</v>
      </c>
    </row>
    <row r="365" spans="1:2" ht="12.75">
      <c r="A365" s="1"/>
      <c r="B365" s="2" t="s">
        <v>154</v>
      </c>
    </row>
    <row r="366" ht="12.75">
      <c r="A366" s="1"/>
    </row>
    <row r="367" spans="1:2" ht="12.75">
      <c r="A367" s="1"/>
      <c r="B367" s="2" t="s">
        <v>170</v>
      </c>
    </row>
    <row r="368" spans="1:2" ht="12.75">
      <c r="A368" s="1"/>
      <c r="B368" s="2" t="s">
        <v>120</v>
      </c>
    </row>
    <row r="369" ht="12.75">
      <c r="A369" s="1"/>
    </row>
    <row r="370" spans="1:2" ht="12.75">
      <c r="A370" s="1"/>
      <c r="B370" s="2" t="s">
        <v>121</v>
      </c>
    </row>
    <row r="371" spans="1:2" ht="12.75">
      <c r="A371" s="1"/>
      <c r="B371" s="2" t="s">
        <v>122</v>
      </c>
    </row>
    <row r="372" spans="1:2" ht="12.75">
      <c r="A372" s="1"/>
      <c r="B372" s="2" t="s">
        <v>345</v>
      </c>
    </row>
    <row r="373" ht="12.75">
      <c r="A373" s="1"/>
    </row>
    <row r="374" ht="12.75">
      <c r="A374" s="1"/>
    </row>
    <row r="375" spans="1:2" ht="12.75">
      <c r="A375" s="1" t="s">
        <v>378</v>
      </c>
      <c r="B375" s="4" t="s">
        <v>124</v>
      </c>
    </row>
    <row r="376" spans="1:2" ht="12.75">
      <c r="A376" s="1"/>
      <c r="B376" s="4" t="s">
        <v>123</v>
      </c>
    </row>
    <row r="377" spans="1:2" ht="12.75">
      <c r="A377" s="1"/>
      <c r="B377" s="4"/>
    </row>
    <row r="378" spans="1:2" ht="12.75">
      <c r="A378" s="97"/>
      <c r="B378" s="2" t="s">
        <v>188</v>
      </c>
    </row>
    <row r="379" ht="12.75">
      <c r="A379" s="1"/>
    </row>
    <row r="380" ht="12.75">
      <c r="A380" s="1"/>
    </row>
    <row r="381" spans="1:2" ht="12.75">
      <c r="A381" s="1" t="s">
        <v>318</v>
      </c>
      <c r="B381" s="4" t="s">
        <v>290</v>
      </c>
    </row>
    <row r="382" ht="12.75">
      <c r="A382" s="1"/>
    </row>
    <row r="383" spans="1:2" ht="12.75">
      <c r="A383" s="1"/>
      <c r="B383" s="2" t="s">
        <v>291</v>
      </c>
    </row>
    <row r="384" ht="12.75">
      <c r="A384" s="1"/>
    </row>
    <row r="385" ht="12.75">
      <c r="A385" s="1"/>
    </row>
    <row r="386" spans="1:2" ht="12.75">
      <c r="A386" s="1" t="s">
        <v>320</v>
      </c>
      <c r="B386" s="4" t="s">
        <v>321</v>
      </c>
    </row>
    <row r="387" ht="12.75">
      <c r="A387" s="1"/>
    </row>
    <row r="388" ht="12.75">
      <c r="A388" s="1"/>
    </row>
    <row r="389" spans="1:2" ht="12.75">
      <c r="A389" s="1"/>
      <c r="B389" s="2" t="s">
        <v>325</v>
      </c>
    </row>
    <row r="390" spans="1:2" ht="12.75">
      <c r="A390" s="1"/>
      <c r="B390" s="2" t="s">
        <v>326</v>
      </c>
    </row>
    <row r="391" spans="1:2" ht="12.75">
      <c r="A391" s="1"/>
      <c r="B391" s="2" t="s">
        <v>327</v>
      </c>
    </row>
    <row r="392" spans="1:2" ht="12.75">
      <c r="A392" s="1"/>
      <c r="B392" s="2" t="s">
        <v>328</v>
      </c>
    </row>
    <row r="393" spans="1:2" ht="12.75">
      <c r="A393" s="1"/>
      <c r="B393" s="2" t="s">
        <v>329</v>
      </c>
    </row>
    <row r="394" spans="1:2" ht="12.75" hidden="1">
      <c r="A394" s="1"/>
      <c r="B394" s="2" t="s">
        <v>189</v>
      </c>
    </row>
    <row r="395" spans="1:2" ht="12.75" hidden="1">
      <c r="A395" s="1"/>
      <c r="B395" s="2" t="s">
        <v>190</v>
      </c>
    </row>
    <row r="396" spans="1:2" ht="12.75" hidden="1">
      <c r="A396" s="1"/>
      <c r="B396" s="2" t="s">
        <v>224</v>
      </c>
    </row>
    <row r="397" spans="1:2" ht="12.75" hidden="1">
      <c r="A397" s="1"/>
      <c r="B397" s="2" t="s">
        <v>225</v>
      </c>
    </row>
    <row r="398" ht="12.75" hidden="1">
      <c r="A398" s="1"/>
    </row>
    <row r="399" ht="12.75">
      <c r="A399" s="1"/>
    </row>
    <row r="400" spans="1:2" ht="12.75">
      <c r="A400" s="1" t="s">
        <v>322</v>
      </c>
      <c r="B400" s="4" t="s">
        <v>356</v>
      </c>
    </row>
    <row r="401" ht="12.75">
      <c r="A401" s="1"/>
    </row>
    <row r="402" spans="1:2" ht="12.75">
      <c r="A402" s="1"/>
      <c r="B402" s="2" t="s">
        <v>10</v>
      </c>
    </row>
    <row r="403" spans="1:2" ht="12.75">
      <c r="A403" s="1"/>
      <c r="B403" s="2" t="s">
        <v>9</v>
      </c>
    </row>
    <row r="404" ht="12.75">
      <c r="A404" s="1"/>
    </row>
    <row r="405" spans="1:2" ht="12.75">
      <c r="A405" s="1"/>
      <c r="B405" s="4"/>
    </row>
    <row r="406" spans="1:2" ht="12.75">
      <c r="A406" s="1" t="s">
        <v>323</v>
      </c>
      <c r="B406" s="4" t="s">
        <v>324</v>
      </c>
    </row>
    <row r="407" ht="12.75">
      <c r="A407" s="1"/>
    </row>
    <row r="408" spans="2:4" ht="12.75">
      <c r="B408" s="2">
        <v>21.1</v>
      </c>
      <c r="D408" s="2" t="s">
        <v>11</v>
      </c>
    </row>
    <row r="409" ht="12.75">
      <c r="D409" s="2" t="s">
        <v>342</v>
      </c>
    </row>
    <row r="410" ht="12.75">
      <c r="D410" s="2" t="s">
        <v>12</v>
      </c>
    </row>
    <row r="411" ht="12.75">
      <c r="D411" s="2" t="s">
        <v>343</v>
      </c>
    </row>
    <row r="413" spans="2:4" ht="12.75">
      <c r="B413" s="2">
        <v>21.2</v>
      </c>
      <c r="D413" s="2" t="s">
        <v>344</v>
      </c>
    </row>
    <row r="414" ht="12.75">
      <c r="A414" s="1"/>
    </row>
    <row r="415" ht="12.75">
      <c r="A415" s="1"/>
    </row>
  </sheetData>
  <mergeCells count="3">
    <mergeCell ref="B230:C230"/>
    <mergeCell ref="B231:C231"/>
    <mergeCell ref="B232:C232"/>
  </mergeCells>
  <printOptions/>
  <pageMargins left="0.75" right="0.75" top="0.75" bottom="0.75" header="0.5" footer="0.5"/>
  <pageSetup horizontalDpi="600" verticalDpi="600" orientation="portrait" paperSize="9" scale="73" r:id="rId1"/>
  <headerFooter alignWithMargins="0">
    <oddFooter>&amp;CPage &amp;P of &amp;N</oddFooter>
  </headerFooter>
  <rowBreaks count="4" manualBreakCount="4">
    <brk id="77" max="255" man="1"/>
    <brk id="194" max="255" man="1"/>
    <brk id="264" max="255" man="1"/>
    <brk id="3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TALAM CORPORATION BHD</dc:creator>
  <cp:keywords/>
  <dc:description/>
  <cp:lastModifiedBy>Unknown User</cp:lastModifiedBy>
  <cp:lastPrinted>2002-03-27T09:32:06Z</cp:lastPrinted>
  <dcterms:created xsi:type="dcterms:W3CDTF">1999-08-24T07:03:38Z</dcterms:created>
  <dcterms:modified xsi:type="dcterms:W3CDTF">2002-03-27T09:33:56Z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